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ČERVENÝ KLÁŠTOR - Rekonštrukcia autobusových zastávok v obci Červený Kláštor\VO NA PREDLOŽENIE\"/>
    </mc:Choice>
  </mc:AlternateContent>
  <xr:revisionPtr revIDLastSave="0" documentId="8_{87D029C7-333D-4552-B268-4B79C51E3A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ácia stavby" sheetId="1" r:id="rId1"/>
    <sheet name="001 - Rozpocet" sheetId="2" r:id="rId2"/>
  </sheets>
  <definedNames>
    <definedName name="_xlnm._FilterDatabase" localSheetId="1" hidden="1">'001 - Rozpocet'!$C$137:$K$185</definedName>
    <definedName name="_xlnm.Print_Titles" localSheetId="1">'001 - Rozpocet'!$137:$137</definedName>
    <definedName name="_xlnm.Print_Titles" localSheetId="0">'Rekapitulácia stavby'!$92:$92</definedName>
    <definedName name="_xlnm.Print_Area" localSheetId="1">'001 - Rozpocet'!$C$4:$J$76,'001 - Rozpocet'!$C$82:$J$119,'001 - Rozpocet'!$C$125:$J$185</definedName>
    <definedName name="_xlnm.Print_Area" localSheetId="0">'Rekapitulácia stavby'!$D$4:$AO$76,'Rekapitulácia stavby'!$C$82:$AQ$103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/>
  <c r="BI185" i="2"/>
  <c r="BH185" i="2"/>
  <c r="BG185" i="2"/>
  <c r="BE185" i="2"/>
  <c r="BK185" i="2"/>
  <c r="J185" i="2" s="1"/>
  <c r="BF185" i="2" s="1"/>
  <c r="BI184" i="2"/>
  <c r="BH184" i="2"/>
  <c r="BG184" i="2"/>
  <c r="BE184" i="2"/>
  <c r="BK184" i="2"/>
  <c r="J184" i="2" s="1"/>
  <c r="BF184" i="2" s="1"/>
  <c r="BI183" i="2"/>
  <c r="BH183" i="2"/>
  <c r="BG183" i="2"/>
  <c r="BE183" i="2"/>
  <c r="BK183" i="2"/>
  <c r="J183" i="2" s="1"/>
  <c r="BF183" i="2" s="1"/>
  <c r="BI182" i="2"/>
  <c r="BH182" i="2"/>
  <c r="BG182" i="2"/>
  <c r="BE182" i="2"/>
  <c r="BK182" i="2"/>
  <c r="J182" i="2"/>
  <c r="BF182" i="2" s="1"/>
  <c r="BI181" i="2"/>
  <c r="BH181" i="2"/>
  <c r="BG181" i="2"/>
  <c r="BE181" i="2"/>
  <c r="BK181" i="2"/>
  <c r="J181" i="2"/>
  <c r="BF181" i="2"/>
  <c r="BI179" i="2"/>
  <c r="BH179" i="2"/>
  <c r="BG179" i="2"/>
  <c r="BE179" i="2"/>
  <c r="T179" i="2"/>
  <c r="T178" i="2" s="1"/>
  <c r="R179" i="2"/>
  <c r="R178" i="2"/>
  <c r="P179" i="2"/>
  <c r="P178" i="2" s="1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T149" i="2" s="1"/>
  <c r="R150" i="2"/>
  <c r="R149" i="2"/>
  <c r="P150" i="2"/>
  <c r="P149" i="2" s="1"/>
  <c r="BI148" i="2"/>
  <c r="BH148" i="2"/>
  <c r="BG148" i="2"/>
  <c r="BE148" i="2"/>
  <c r="T148" i="2"/>
  <c r="T147" i="2"/>
  <c r="R148" i="2"/>
  <c r="R147" i="2" s="1"/>
  <c r="P148" i="2"/>
  <c r="P147" i="2"/>
  <c r="BI146" i="2"/>
  <c r="BH146" i="2"/>
  <c r="BG146" i="2"/>
  <c r="BE146" i="2"/>
  <c r="T146" i="2"/>
  <c r="T145" i="2" s="1"/>
  <c r="R146" i="2"/>
  <c r="R145" i="2"/>
  <c r="P146" i="2"/>
  <c r="P145" i="2" s="1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J135" i="2"/>
  <c r="F134" i="2"/>
  <c r="F132" i="2"/>
  <c r="E130" i="2"/>
  <c r="BI117" i="2"/>
  <c r="BH117" i="2"/>
  <c r="BG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J92" i="2"/>
  <c r="F91" i="2"/>
  <c r="F89" i="2"/>
  <c r="E87" i="2"/>
  <c r="J21" i="2"/>
  <c r="E21" i="2"/>
  <c r="J134" i="2" s="1"/>
  <c r="J20" i="2"/>
  <c r="J18" i="2"/>
  <c r="E18" i="2"/>
  <c r="F92" i="2" s="1"/>
  <c r="J17" i="2"/>
  <c r="J12" i="2"/>
  <c r="J132" i="2"/>
  <c r="E7" i="2"/>
  <c r="E128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175" i="2"/>
  <c r="BK150" i="2"/>
  <c r="BK154" i="2"/>
  <c r="BK161" i="2"/>
  <c r="BK171" i="2"/>
  <c r="J144" i="2"/>
  <c r="J161" i="2"/>
  <c r="BK173" i="2"/>
  <c r="J176" i="2"/>
  <c r="BK169" i="2"/>
  <c r="J158" i="2"/>
  <c r="J162" i="2"/>
  <c r="BK153" i="2"/>
  <c r="BK162" i="2"/>
  <c r="BK160" i="2"/>
  <c r="BK166" i="2"/>
  <c r="J160" i="2"/>
  <c r="J156" i="2"/>
  <c r="BK143" i="2"/>
  <c r="J143" i="2"/>
  <c r="J157" i="2"/>
  <c r="J165" i="2"/>
  <c r="J169" i="2"/>
  <c r="BK179" i="2"/>
  <c r="J150" i="2"/>
  <c r="BK155" i="2"/>
  <c r="J164" i="2"/>
  <c r="J141" i="2"/>
  <c r="J177" i="2"/>
  <c r="BK159" i="2"/>
  <c r="J179" i="2"/>
  <c r="J153" i="2"/>
  <c r="J168" i="2"/>
  <c r="J167" i="2"/>
  <c r="BK157" i="2"/>
  <c r="BK168" i="2"/>
  <c r="BK167" i="2"/>
  <c r="J172" i="2"/>
  <c r="J154" i="2"/>
  <c r="BK158" i="2"/>
  <c r="BK142" i="2"/>
  <c r="BK165" i="2"/>
  <c r="BK141" i="2"/>
  <c r="BK144" i="2"/>
  <c r="J155" i="2"/>
  <c r="AS94" i="1"/>
  <c r="BK176" i="2"/>
  <c r="BK156" i="2"/>
  <c r="BK164" i="2"/>
  <c r="J175" i="2"/>
  <c r="BK177" i="2"/>
  <c r="BK148" i="2"/>
  <c r="J148" i="2"/>
  <c r="BK172" i="2"/>
  <c r="J142" i="2"/>
  <c r="J173" i="2"/>
  <c r="J146" i="2"/>
  <c r="J159" i="2"/>
  <c r="BK146" i="2"/>
  <c r="J171" i="2"/>
  <c r="J166" i="2"/>
  <c r="BK140" i="2" l="1"/>
  <c r="J140" i="2" s="1"/>
  <c r="J98" i="2" s="1"/>
  <c r="P140" i="2"/>
  <c r="P139" i="2"/>
  <c r="P152" i="2"/>
  <c r="P163" i="2"/>
  <c r="R170" i="2"/>
  <c r="R140" i="2"/>
  <c r="R139" i="2"/>
  <c r="BK152" i="2"/>
  <c r="BK163" i="2"/>
  <c r="J163" i="2"/>
  <c r="J104" i="2" s="1"/>
  <c r="T163" i="2"/>
  <c r="T151" i="2" s="1"/>
  <c r="P174" i="2"/>
  <c r="R152" i="2"/>
  <c r="R163" i="2"/>
  <c r="P170" i="2"/>
  <c r="BK174" i="2"/>
  <c r="J174" i="2"/>
  <c r="J106" i="2"/>
  <c r="T174" i="2"/>
  <c r="T140" i="2"/>
  <c r="T139" i="2" s="1"/>
  <c r="T152" i="2"/>
  <c r="BK170" i="2"/>
  <c r="J170" i="2"/>
  <c r="J105" i="2"/>
  <c r="T170" i="2"/>
  <c r="BK180" i="2"/>
  <c r="J180" i="2" s="1"/>
  <c r="J108" i="2" s="1"/>
  <c r="R174" i="2"/>
  <c r="BK145" i="2"/>
  <c r="J145" i="2"/>
  <c r="J99" i="2" s="1"/>
  <c r="BK149" i="2"/>
  <c r="J149" i="2" s="1"/>
  <c r="J101" i="2" s="1"/>
  <c r="BK147" i="2"/>
  <c r="J147" i="2"/>
  <c r="J100" i="2" s="1"/>
  <c r="BK178" i="2"/>
  <c r="J178" i="2" s="1"/>
  <c r="J107" i="2" s="1"/>
  <c r="E85" i="2"/>
  <c r="BF142" i="2"/>
  <c r="BF162" i="2"/>
  <c r="BF172" i="2"/>
  <c r="BF153" i="2"/>
  <c r="BF155" i="2"/>
  <c r="J89" i="2"/>
  <c r="J91" i="2"/>
  <c r="BF144" i="2"/>
  <c r="BF154" i="2"/>
  <c r="BF158" i="2"/>
  <c r="F135" i="2"/>
  <c r="BF146" i="2"/>
  <c r="BF156" i="2"/>
  <c r="BF168" i="2"/>
  <c r="BF173" i="2"/>
  <c r="BF175" i="2"/>
  <c r="BF176" i="2"/>
  <c r="BF179" i="2"/>
  <c r="BF141" i="2"/>
  <c r="BF143" i="2"/>
  <c r="BF148" i="2"/>
  <c r="BF150" i="2"/>
  <c r="BF165" i="2"/>
  <c r="BF166" i="2"/>
  <c r="BF167" i="2"/>
  <c r="BF169" i="2"/>
  <c r="BF160" i="2"/>
  <c r="BF164" i="2"/>
  <c r="BF171" i="2"/>
  <c r="BF157" i="2"/>
  <c r="BF159" i="2"/>
  <c r="BF161" i="2"/>
  <c r="BF177" i="2"/>
  <c r="F35" i="2"/>
  <c r="AZ95" i="1" s="1"/>
  <c r="AZ94" i="1" s="1"/>
  <c r="F39" i="2"/>
  <c r="BD95" i="1" s="1"/>
  <c r="BD94" i="1" s="1"/>
  <c r="W36" i="1" s="1"/>
  <c r="F37" i="2"/>
  <c r="BB95" i="1"/>
  <c r="BB94" i="1" s="1"/>
  <c r="W34" i="1" s="1"/>
  <c r="J35" i="2"/>
  <c r="AV95" i="1" s="1"/>
  <c r="F38" i="2"/>
  <c r="BC95" i="1" s="1"/>
  <c r="BC94" i="1" s="1"/>
  <c r="AY94" i="1" s="1"/>
  <c r="R151" i="2" l="1"/>
  <c r="R138" i="2" s="1"/>
  <c r="P151" i="2"/>
  <c r="P138" i="2"/>
  <c r="AU95" i="1"/>
  <c r="AU94" i="1" s="1"/>
  <c r="T138" i="2"/>
  <c r="BK151" i="2"/>
  <c r="J151" i="2" s="1"/>
  <c r="J102" i="2" s="1"/>
  <c r="J152" i="2"/>
  <c r="J103" i="2"/>
  <c r="BK139" i="2"/>
  <c r="J139" i="2" s="1"/>
  <c r="J97" i="2" s="1"/>
  <c r="AX94" i="1"/>
  <c r="AV94" i="1"/>
  <c r="W35" i="1"/>
  <c r="BK138" i="2" l="1"/>
  <c r="J138" i="2" s="1"/>
  <c r="J96" i="2" s="1"/>
  <c r="J30" i="2" s="1"/>
  <c r="J117" i="2" s="1"/>
  <c r="BF117" i="2" s="1"/>
  <c r="F36" i="2" s="1"/>
  <c r="BA95" i="1" s="1"/>
  <c r="BA94" i="1" s="1"/>
  <c r="AW94" i="1" s="1"/>
  <c r="AK33" i="1" s="1"/>
  <c r="W33" i="1" l="1"/>
  <c r="AT94" i="1"/>
  <c r="J111" i="2"/>
  <c r="J119" i="2"/>
  <c r="J36" i="2"/>
  <c r="AW95" i="1" s="1"/>
  <c r="AT95" i="1" s="1"/>
  <c r="J31" i="2" l="1"/>
  <c r="J32" i="2"/>
  <c r="AG95" i="1" s="1"/>
  <c r="AG94" i="1" s="1"/>
  <c r="AG99" i="1" s="1"/>
  <c r="AV99" i="1" s="1"/>
  <c r="BY99" i="1" s="1"/>
  <c r="CD99" i="1" l="1"/>
  <c r="J41" i="2"/>
  <c r="AN95" i="1"/>
  <c r="AN94" i="1"/>
  <c r="AK26" i="1"/>
  <c r="AG101" i="1"/>
  <c r="CD101" i="1"/>
  <c r="AN99" i="1"/>
  <c r="AG98" i="1"/>
  <c r="CD98" i="1"/>
  <c r="AG100" i="1"/>
  <c r="AV100" i="1" s="1"/>
  <c r="BY100" i="1" s="1"/>
  <c r="CD100" i="1" l="1"/>
  <c r="W32" i="1" s="1"/>
  <c r="AG97" i="1"/>
  <c r="AK27" i="1"/>
  <c r="AV98" i="1"/>
  <c r="BY98" i="1"/>
  <c r="AV101" i="1"/>
  <c r="BY101" i="1"/>
  <c r="AN100" i="1"/>
  <c r="AK29" i="1" l="1"/>
  <c r="AK32" i="1"/>
  <c r="AN101" i="1"/>
  <c r="AN98" i="1"/>
  <c r="AG103" i="1"/>
  <c r="AK38" i="1" l="1"/>
  <c r="AN97" i="1"/>
  <c r="AN103" i="1"/>
</calcChain>
</file>

<file path=xl/sharedStrings.xml><?xml version="1.0" encoding="utf-8"?>
<sst xmlns="http://schemas.openxmlformats.org/spreadsheetml/2006/main" count="867" uniqueCount="259">
  <si>
    <t>Export Komplet</t>
  </si>
  <si>
    <t/>
  </si>
  <si>
    <t>2.0</t>
  </si>
  <si>
    <t>False</t>
  </si>
  <si>
    <t>{2951994d-bc9f-41ab-b64e-693a19a82e61}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</si>
  <si>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</si>
  <si>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</si>
  <si>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</si>
  <si>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</si>
  <si>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</si>
  <si>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</si>
  <si>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</si>
  <si>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</si>
  <si>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O2022-02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</si>
  <si>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</si>
  <si>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</si>
  <si>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Autobusová zastávka č.2</t>
  </si>
  <si>
    <t>JKSO:</t>
  </si>
  <si>
    <t>KS:</t>
  </si>
  <si>
    <t>Miesto:</t>
  </si>
  <si>
    <t>Červený Kláštor</t>
  </si>
  <si>
    <t>Dátum:</t>
  </si>
  <si>
    <t>26. 1. 2022</t>
  </si>
  <si>
    <t>Objednávateľ:</t>
  </si>
  <si>
    <t>IČO:</t>
  </si>
  <si>
    <t>Obec Červený Kláštor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</si>
  <si>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</si>
  <si>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</si>
  <si>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</si>
  <si>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</si>
  <si>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</si>
  <si>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</si>
  <si>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</si>
  <si>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Ing. Vladimír Dubjel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</si>
  <si>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</si>
  <si>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</si>
  <si>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</si>
  <si>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</si>
  <si>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</si>
  <si>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</si>
  <si>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</si>
  <si>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</si>
  <si>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</si>
  <si>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</si>
  <si>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</si>
  <si>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</si>
  <si>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</si>
  <si>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</si>
  <si>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</si>
  <si>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</si>
  <si>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</si>
  <si>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</si>
  <si>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</si>
  <si>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</si>
  <si>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</si>
  <si>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</si>
  <si>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</si>
  <si>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</si>
  <si>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</si>
  <si>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</si>
  <si>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</si>
  <si>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</si>
  <si>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</si>
  <si>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</si>
  <si>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</si>
  <si>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</si>
  <si>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</si>
  <si>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</si>
  <si>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</si>
  <si>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</si>
  <si>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</si>
  <si>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</si>
  <si>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</si>
  <si>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</si>
  <si>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</si>
  <si>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</si>
  <si>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</si>
  <si>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</si>
  <si>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</si>
  <si>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</si>
  <si>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</si>
  <si>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</si>
  <si>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</si>
  <si>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Rozpocet</t>
  </si>
  <si>
    <t>STA</t>
  </si>
  <si>
    <t>1</t>
  </si>
  <si>
    <t>{e6bd8731-77b1-4a2d-b533-cb402e663a36}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</si>
  <si>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</si>
  <si>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</si>
  <si>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</si>
  <si>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</si>
  <si>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</si>
  <si>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</si>
  <si>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</si>
  <si>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</si>
  <si>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</si>
  <si>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</si>
  <si>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</si>
  <si>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001 - Rozpocet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</si>
  <si>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</si>
  <si>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</si>
  <si>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</si>
  <si>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</si>
  <si>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</si>
  <si>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</si>
  <si>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</si>
  <si>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</si>
  <si>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4 - Vodorovné konštrukcie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</si>
  <si>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</si>
  <si>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</si>
  <si>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</si>
  <si>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</si>
  <si>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</si>
  <si>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</si>
  <si>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</si>
  <si>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783 - Dokončovacie práce - nátery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</si>
  <si>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</si>
  <si>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</si>
  <si>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</si>
  <si>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</si>
  <si>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</si>
  <si>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</si>
  <si>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</si>
  <si>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</si>
  <si>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</si>
  <si>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</si>
  <si>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</si>
  <si>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</si>
  <si>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</si>
  <si>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</si>
  <si>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</si>
  <si>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</si>
  <si>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</si>
  <si>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</si>
  <si>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</si>
  <si>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</si>
  <si>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</si>
  <si>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</si>
  <si>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</si>
  <si>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</si>
  <si>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</si>
  <si>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</si>
  <si>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</si>
  <si>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</si>
  <si>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</si>
  <si>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311311911</t>
  </si>
  <si>
    <t>Betón nadzákladových múrov prostý tr. C 16/20</t>
  </si>
  <si>
    <t>m3</t>
  </si>
  <si>
    <t>4</t>
  </si>
  <si>
    <t>311361821</t>
  </si>
  <si>
    <t>Výstuž nadzákladových múrov B500 (10505)</t>
  </si>
  <si>
    <t>t</t>
  </si>
  <si>
    <t>348921121</t>
  </si>
  <si>
    <t>Murovanie plotových múrikov z betónov. ozdobných dutinových tvárnic (cementárskych výr.)</t>
  </si>
  <si>
    <t>M</t>
  </si>
  <si>
    <t>5959411300</t>
  </si>
  <si>
    <t>Tvárnica debniaca PREMAC DT30, šxlxv 300x500x250 mm</t>
  </si>
  <si>
    <t>ks</t>
  </si>
  <si>
    <t>8</t>
  </si>
  <si>
    <t>Vodorovné konštrukcie</t>
  </si>
  <si>
    <t>5</t>
  </si>
  <si>
    <t>465513127</t>
  </si>
  <si>
    <t>Dlažba z lomového kameňa, na cementovú maltu s vyškárovaním cementovou maltou, hr. kameňa 200 mm</t>
  </si>
  <si>
    <t>m2</t>
  </si>
  <si>
    <t>9</t>
  </si>
  <si>
    <t>Ostatné konštrukcie a práce-búranie</t>
  </si>
  <si>
    <t>6</t>
  </si>
  <si>
    <t>941955002</t>
  </si>
  <si>
    <t>Lešenie ľahké pracovné pomocné s výškou lešeňovej podlahy nad 1,20 do 1,90 m</t>
  </si>
  <si>
    <t>99</t>
  </si>
  <si>
    <t>Presun hmôt HSV</t>
  </si>
  <si>
    <t>7</t>
  </si>
  <si>
    <t>998011001</t>
  </si>
  <si>
    <t>Presun hmôt pre budovy (801, 803, 812), zvislá konštr. z tehál, tvárnic, z kovu výšky do 6 m</t>
  </si>
  <si>
    <t>PSV</t>
  </si>
  <si>
    <t>Práce a dodávky PSV</t>
  </si>
  <si>
    <t>762</t>
  </si>
  <si>
    <t>Konštrukcie tesárske</t>
  </si>
  <si>
    <t>762332120</t>
  </si>
  <si>
    <t>Montáž viazaných konštrukcií krovov striech z reziva priemernej plochy 120 - 224 cm2</t>
  </si>
  <si>
    <t>m</t>
  </si>
  <si>
    <t>16</t>
  </si>
  <si>
    <t>6051591700</t>
  </si>
  <si>
    <t>Hranoly zo smrekovca neopracované hranené akosť I dĺ. 2000-3750 mm, hr. 140 mm, š. 140, 160, 200 mm</t>
  </si>
  <si>
    <t>32</t>
  </si>
  <si>
    <t>10</t>
  </si>
  <si>
    <t>6051591800</t>
  </si>
  <si>
    <t>Hranoly zo smrekovca neopracované hranené akosť I dĺ. 4000-6500 mm, hr. 140 mm, š. 140, 160, 200mm</t>
  </si>
  <si>
    <t>11</t>
  </si>
  <si>
    <t>6051590100</t>
  </si>
  <si>
    <t>Hranoly zo smrekovca neopracované hranené akosť I dĺ. 2000-3750 mm, hr. 100 mm, š. 120, 140 mm</t>
  </si>
  <si>
    <t>12</t>
  </si>
  <si>
    <t>762341004</t>
  </si>
  <si>
    <t>Montáž debnenia jednoduchých striech, na krokvy a kontralaty z dosiek na zraz</t>
  </si>
  <si>
    <t>13</t>
  </si>
  <si>
    <t>6051010200</t>
  </si>
  <si>
    <t>Dosky a fošne zo smreku neopracované neomietané akosť I hr. 13-15 mm, š. 60-130 mm</t>
  </si>
  <si>
    <t>14</t>
  </si>
  <si>
    <t>762341031</t>
  </si>
  <si>
    <t>Montáž debnenia štítových hrán z dosiek pre všetky druhy striech</t>
  </si>
  <si>
    <t>15</t>
  </si>
  <si>
    <t>6119168500</t>
  </si>
  <si>
    <t>Drevené obloženie palubovka, hrúbka 20 mm, šírka 61-80 mm, smrek</t>
  </si>
  <si>
    <t>762895000</t>
  </si>
  <si>
    <t>Spojovacie prostriedky pre záklop, stropnice, podbíjanie - klince, svorky</t>
  </si>
  <si>
    <t>17</t>
  </si>
  <si>
    <t>998762102</t>
  </si>
  <si>
    <t>Presun hmôt pre konštrukcie tesárske v objektoch výšky do 12 m</t>
  </si>
  <si>
    <t>764</t>
  </si>
  <si>
    <t>Konštrukcie klampiarske</t>
  </si>
  <si>
    <t>18</t>
  </si>
  <si>
    <t>764352227</t>
  </si>
  <si>
    <t>Žľaby z pozinkovaného PZ plechu, pododkvapové polkruhové r.š. 330 mm</t>
  </si>
  <si>
    <t>19</t>
  </si>
  <si>
    <t>764359211</t>
  </si>
  <si>
    <t>Kotlík kónický z pozinkovaného PZ plechu, pre rúry s priemerom do 100 mm</t>
  </si>
  <si>
    <t>764454253</t>
  </si>
  <si>
    <t>Zvodové rúry z pozinkovaného PZ plechu, kruhové priemer 100 mm</t>
  </si>
  <si>
    <t>21</t>
  </si>
  <si>
    <t>764456942</t>
  </si>
  <si>
    <t>Odpadové rúry z pozinkovaného Pz plechu, koleno horné dvojité zo šiestich dielov, s priemerom 100 mm</t>
  </si>
  <si>
    <t>22</t>
  </si>
  <si>
    <t>764456952</t>
  </si>
  <si>
    <t>Odpadové rúry z pozinkovaného Pz plechu, koleno výtokové s vložkou a návalkou, s priemerom 100 mm</t>
  </si>
  <si>
    <t>23</t>
  </si>
  <si>
    <t>998764101</t>
  </si>
  <si>
    <t>Presun hmôt pre konštrukcie klampiarske v objektoch výšky do 6 m</t>
  </si>
  <si>
    <t>765</t>
  </si>
  <si>
    <t>Konštrukcie - krytiny tvrdé</t>
  </si>
  <si>
    <t>24</t>
  </si>
  <si>
    <t>765312223</t>
  </si>
  <si>
    <t>Keramická krytina TONDACH Bobrovka, korunové kladenie, jednoduchých striech, sklon od 30° do 35°</t>
  </si>
  <si>
    <t>25</t>
  </si>
  <si>
    <t>765314301</t>
  </si>
  <si>
    <t>Hrebeň hladký univerzálny TONDACH, s použitím vetracieho pásu hliník, sklon od 22° do 35°</t>
  </si>
  <si>
    <t>26</t>
  </si>
  <si>
    <t>998765101</t>
  </si>
  <si>
    <t>Presun hmôt pre tvrdé krytiny v objektoch výšky do 6 m</t>
  </si>
  <si>
    <t>767</t>
  </si>
  <si>
    <t>Konštrukcie doplnkové kovové</t>
  </si>
  <si>
    <t>27</t>
  </si>
  <si>
    <t>767995102</t>
  </si>
  <si>
    <t>Montáž ostatných atypických kovových stavebných doplnkových konštrukcií nad 5 do 10 kg</t>
  </si>
  <si>
    <t>kg</t>
  </si>
  <si>
    <t>28</t>
  </si>
  <si>
    <t>311700350</t>
  </si>
  <si>
    <t>Konzola upevňovacia</t>
  </si>
  <si>
    <t>kus</t>
  </si>
  <si>
    <t>29</t>
  </si>
  <si>
    <t>998767101</t>
  </si>
  <si>
    <t>Presun hmôt pre kovové stavebné doplnkové konštrukcie v objektoch výšky do 6 m</t>
  </si>
  <si>
    <t>783</t>
  </si>
  <si>
    <t>Dokončovacie práce - nátery</t>
  </si>
  <si>
    <t>30</t>
  </si>
  <si>
    <t>783711301</t>
  </si>
  <si>
    <t>Nátery tesárskych konštrukcií olejové napustením a 2x lakovaním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</si>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</sst>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4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4" fontId="31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3" xfId="0" applyFont="1" applyFill="1" applyBorder="1" applyAlignment="1" applyProtection="1">
      <alignment horizontal="center" vertical="center"/>
      <protection locked="0"/>
    </xf>
    <xf numFmtId="49" fontId="0" fillId="3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3" xfId="0" applyFont="1" applyFill="1" applyBorder="1" applyAlignment="1" applyProtection="1">
      <alignment horizontal="left" vertical="center" wrapText="1"/>
      <protection locked="0"/>
    </xf>
    <xf numFmtId="0" fontId="0" fillId="3" borderId="23" xfId="0" applyFont="1" applyFill="1" applyBorder="1" applyAlignment="1" applyProtection="1">
      <alignment horizontal="center" vertical="center" wrapText="1"/>
      <protection locked="0"/>
    </xf>
    <xf numFmtId="167" fontId="0" fillId="3" borderId="23" xfId="0" applyNumberFormat="1" applyFont="1" applyFill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21" fillId="3" borderId="23" xfId="0" applyFont="1" applyFill="1" applyBorder="1" applyAlignment="1" applyProtection="1">
      <alignment horizontal="left" vertical="center"/>
      <protection locked="0"/>
    </xf>
    <xf numFmtId="0" fontId="21" fillId="3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topLeftCell="A22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52" t="s">
        <v>5</v>
      </c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32" t="s">
        <v>13</v>
      </c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R5" s="17"/>
      <c r="BE5" s="229" t="s">
        <v>14</v>
      </c>
      <c r="BS5" s="14" t="s">
        <v>6</v>
      </c>
    </row>
    <row r="6" spans="1:74" s="1" customFormat="1" ht="36.9" customHeight="1">
      <c r="B6" s="17"/>
      <c r="D6" s="23" t="s">
        <v>15</v>
      </c>
      <c r="K6" s="234" t="s">
        <v>16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R6" s="17"/>
      <c r="BE6" s="230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30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30"/>
      <c r="BS8" s="14" t="s">
        <v>6</v>
      </c>
    </row>
    <row r="9" spans="1:74" s="1" customFormat="1" ht="14.4" customHeight="1">
      <c r="B9" s="17"/>
      <c r="AR9" s="17"/>
      <c r="BE9" s="230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30"/>
      <c r="BS10" s="14" t="s">
        <v>6</v>
      </c>
    </row>
    <row r="11" spans="1:74" s="1" customFormat="1" ht="18.45" customHeight="1">
      <c r="B11" s="17"/>
      <c r="E11" s="22" t="s">
        <v>25</v>
      </c>
      <c r="AK11" s="24" t="s">
        <v>26</v>
      </c>
      <c r="AN11" s="22" t="s">
        <v>1</v>
      </c>
      <c r="AR11" s="17"/>
      <c r="BE11" s="230"/>
      <c r="BS11" s="14" t="s">
        <v>6</v>
      </c>
    </row>
    <row r="12" spans="1:74" s="1" customFormat="1" ht="6.9" customHeight="1">
      <c r="B12" s="17"/>
      <c r="AR12" s="17"/>
      <c r="BE12" s="230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230"/>
      <c r="BS13" s="14" t="s">
        <v>6</v>
      </c>
    </row>
    <row r="14" spans="1:74" ht="13.2">
      <c r="B14" s="17"/>
      <c r="E14" s="235" t="s">
        <v>28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4" t="s">
        <v>26</v>
      </c>
      <c r="AN14" s="26" t="s">
        <v>28</v>
      </c>
      <c r="AR14" s="17"/>
      <c r="BE14" s="230"/>
      <c r="BS14" s="14" t="s">
        <v>6</v>
      </c>
    </row>
    <row r="15" spans="1:74" s="1" customFormat="1" ht="6.9" customHeight="1">
      <c r="B15" s="17"/>
      <c r="AR15" s="17"/>
      <c r="BE15" s="230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230"/>
      <c r="BS16" s="14" t="s">
        <v>3</v>
      </c>
    </row>
    <row r="17" spans="1:71" s="1" customFormat="1" ht="18.45" customHeight="1">
      <c r="B17" s="17"/>
      <c r="E17" s="22" t="s">
        <v>30</v>
      </c>
      <c r="AK17" s="24" t="s">
        <v>26</v>
      </c>
      <c r="AN17" s="22" t="s">
        <v>1</v>
      </c>
      <c r="AR17" s="17"/>
      <c r="BE17" s="230"/>
      <c r="BS17" s="14" t="s">
        <v>31</v>
      </c>
    </row>
    <row r="18" spans="1:71" s="1" customFormat="1" ht="6.9" customHeight="1">
      <c r="B18" s="17"/>
      <c r="AR18" s="17"/>
      <c r="BE18" s="230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230"/>
      <c r="BS19" s="14" t="s">
        <v>6</v>
      </c>
    </row>
    <row r="20" spans="1:71" s="1" customFormat="1" ht="18.45" customHeight="1">
      <c r="B20" s="17"/>
      <c r="E20" s="22" t="s">
        <v>33</v>
      </c>
      <c r="AK20" s="24" t="s">
        <v>26</v>
      </c>
      <c r="AN20" s="22" t="s">
        <v>1</v>
      </c>
      <c r="AR20" s="17"/>
      <c r="BE20" s="230"/>
      <c r="BS20" s="14" t="s">
        <v>31</v>
      </c>
    </row>
    <row r="21" spans="1:71" s="1" customFormat="1" ht="6.9" customHeight="1">
      <c r="B21" s="17"/>
      <c r="AR21" s="17"/>
      <c r="BE21" s="230"/>
    </row>
    <row r="22" spans="1:71" s="1" customFormat="1" ht="12" customHeight="1">
      <c r="B22" s="17"/>
      <c r="D22" s="24" t="s">
        <v>34</v>
      </c>
      <c r="AR22" s="17"/>
      <c r="BE22" s="230"/>
    </row>
    <row r="23" spans="1:71" s="1" customFormat="1" ht="16.5" customHeight="1">
      <c r="B23" s="17"/>
      <c r="E23" s="237" t="s">
        <v>1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R23" s="17"/>
      <c r="BE23" s="230"/>
    </row>
    <row r="24" spans="1:71" s="1" customFormat="1" ht="6.9" customHeight="1">
      <c r="B24" s="17"/>
      <c r="AR24" s="17"/>
      <c r="BE24" s="230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0"/>
    </row>
    <row r="26" spans="1:71" s="1" customFormat="1" ht="14.4" customHeight="1">
      <c r="B26" s="17"/>
      <c r="D26" s="29" t="s">
        <v>35</v>
      </c>
      <c r="AK26" s="238">
        <f>ROUND(AG94,2)</f>
        <v>0</v>
      </c>
      <c r="AL26" s="233"/>
      <c r="AM26" s="233"/>
      <c r="AN26" s="233"/>
      <c r="AO26" s="233"/>
      <c r="AR26" s="17"/>
      <c r="BE26" s="230"/>
    </row>
    <row r="27" spans="1:71" s="1" customFormat="1" ht="14.4" customHeight="1">
      <c r="B27" s="17"/>
      <c r="D27" s="29" t="s">
        <v>36</v>
      </c>
      <c r="AK27" s="238">
        <f>ROUND(AG97, 2)</f>
        <v>0</v>
      </c>
      <c r="AL27" s="238"/>
      <c r="AM27" s="238"/>
      <c r="AN27" s="238"/>
      <c r="AO27" s="238"/>
      <c r="AR27" s="17"/>
      <c r="BE27" s="230"/>
    </row>
    <row r="28" spans="1:7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230"/>
    </row>
    <row r="29" spans="1:71" s="2" customFormat="1" ht="25.95" customHeight="1">
      <c r="A29" s="31"/>
      <c r="B29" s="32"/>
      <c r="C29" s="31"/>
      <c r="D29" s="33" t="s">
        <v>37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39">
        <f>ROUND(AK26 + AK27, 2)</f>
        <v>0</v>
      </c>
      <c r="AL29" s="240"/>
      <c r="AM29" s="240"/>
      <c r="AN29" s="240"/>
      <c r="AO29" s="240"/>
      <c r="AP29" s="31"/>
      <c r="AQ29" s="31"/>
      <c r="AR29" s="32"/>
      <c r="BE29" s="230"/>
    </row>
    <row r="30" spans="1:71" s="2" customFormat="1" ht="6.9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230"/>
    </row>
    <row r="31" spans="1:71" s="2" customFormat="1" ht="13.2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41" t="s">
        <v>38</v>
      </c>
      <c r="M31" s="241"/>
      <c r="N31" s="241"/>
      <c r="O31" s="241"/>
      <c r="P31" s="241"/>
      <c r="Q31" s="31"/>
      <c r="R31" s="31"/>
      <c r="S31" s="31"/>
      <c r="T31" s="31"/>
      <c r="U31" s="31"/>
      <c r="V31" s="31"/>
      <c r="W31" s="241" t="s">
        <v>39</v>
      </c>
      <c r="X31" s="241"/>
      <c r="Y31" s="241"/>
      <c r="Z31" s="241"/>
      <c r="AA31" s="241"/>
      <c r="AB31" s="241"/>
      <c r="AC31" s="241"/>
      <c r="AD31" s="241"/>
      <c r="AE31" s="241"/>
      <c r="AF31" s="31"/>
      <c r="AG31" s="31"/>
      <c r="AH31" s="31"/>
      <c r="AI31" s="31"/>
      <c r="AJ31" s="31"/>
      <c r="AK31" s="241" t="s">
        <v>40</v>
      </c>
      <c r="AL31" s="241"/>
      <c r="AM31" s="241"/>
      <c r="AN31" s="241"/>
      <c r="AO31" s="241"/>
      <c r="AP31" s="31"/>
      <c r="AQ31" s="31"/>
      <c r="AR31" s="32"/>
      <c r="BE31" s="230"/>
    </row>
    <row r="32" spans="1:71" s="3" customFormat="1" ht="14.4" customHeight="1">
      <c r="B32" s="36"/>
      <c r="D32" s="24" t="s">
        <v>41</v>
      </c>
      <c r="F32" s="37" t="s">
        <v>42</v>
      </c>
      <c r="L32" s="242">
        <v>0.2</v>
      </c>
      <c r="M32" s="243"/>
      <c r="N32" s="243"/>
      <c r="O32" s="243"/>
      <c r="P32" s="243"/>
      <c r="Q32" s="38"/>
      <c r="R32" s="38"/>
      <c r="S32" s="38"/>
      <c r="T32" s="38"/>
      <c r="U32" s="38"/>
      <c r="V32" s="38"/>
      <c r="W32" s="244">
        <f>ROUND(AZ94 + SUM(CD97:CD101), 2)</f>
        <v>0</v>
      </c>
      <c r="X32" s="243"/>
      <c r="Y32" s="243"/>
      <c r="Z32" s="243"/>
      <c r="AA32" s="243"/>
      <c r="AB32" s="243"/>
      <c r="AC32" s="243"/>
      <c r="AD32" s="243"/>
      <c r="AE32" s="243"/>
      <c r="AF32" s="38"/>
      <c r="AG32" s="38"/>
      <c r="AH32" s="38"/>
      <c r="AI32" s="38"/>
      <c r="AJ32" s="38"/>
      <c r="AK32" s="244">
        <f>ROUND(AV94 + SUM(BY97:BY101), 2)</f>
        <v>0</v>
      </c>
      <c r="AL32" s="243"/>
      <c r="AM32" s="243"/>
      <c r="AN32" s="243"/>
      <c r="AO32" s="243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  <c r="BE32" s="231"/>
    </row>
    <row r="33" spans="1:57" s="3" customFormat="1" ht="14.4" customHeight="1">
      <c r="B33" s="36"/>
      <c r="F33" s="37" t="s">
        <v>43</v>
      </c>
      <c r="L33" s="242">
        <v>0.2</v>
      </c>
      <c r="M33" s="243"/>
      <c r="N33" s="243"/>
      <c r="O33" s="243"/>
      <c r="P33" s="243"/>
      <c r="Q33" s="38"/>
      <c r="R33" s="38"/>
      <c r="S33" s="38"/>
      <c r="T33" s="38"/>
      <c r="U33" s="38"/>
      <c r="V33" s="38"/>
      <c r="W33" s="244">
        <f>ROUND(BA94 + SUM(CE97:CE101), 2)</f>
        <v>0</v>
      </c>
      <c r="X33" s="243"/>
      <c r="Y33" s="243"/>
      <c r="Z33" s="243"/>
      <c r="AA33" s="243"/>
      <c r="AB33" s="243"/>
      <c r="AC33" s="243"/>
      <c r="AD33" s="243"/>
      <c r="AE33" s="243"/>
      <c r="AF33" s="38"/>
      <c r="AG33" s="38"/>
      <c r="AH33" s="38"/>
      <c r="AI33" s="38"/>
      <c r="AJ33" s="38"/>
      <c r="AK33" s="244">
        <f>ROUND(AW94 + SUM(BZ97:BZ101), 2)</f>
        <v>0</v>
      </c>
      <c r="AL33" s="243"/>
      <c r="AM33" s="243"/>
      <c r="AN33" s="243"/>
      <c r="AO33" s="243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31"/>
    </row>
    <row r="34" spans="1:57" s="3" customFormat="1" ht="14.4" hidden="1" customHeight="1">
      <c r="B34" s="36"/>
      <c r="F34" s="24" t="s">
        <v>44</v>
      </c>
      <c r="L34" s="245">
        <v>0.2</v>
      </c>
      <c r="M34" s="246"/>
      <c r="N34" s="246"/>
      <c r="O34" s="246"/>
      <c r="P34" s="246"/>
      <c r="W34" s="247">
        <f>ROUND(BB94 + SUM(CF97:CF101), 2)</f>
        <v>0</v>
      </c>
      <c r="X34" s="246"/>
      <c r="Y34" s="246"/>
      <c r="Z34" s="246"/>
      <c r="AA34" s="246"/>
      <c r="AB34" s="246"/>
      <c r="AC34" s="246"/>
      <c r="AD34" s="246"/>
      <c r="AE34" s="246"/>
      <c r="AK34" s="247">
        <v>0</v>
      </c>
      <c r="AL34" s="246"/>
      <c r="AM34" s="246"/>
      <c r="AN34" s="246"/>
      <c r="AO34" s="246"/>
      <c r="AR34" s="36"/>
      <c r="BE34" s="231"/>
    </row>
    <row r="35" spans="1:57" s="3" customFormat="1" ht="14.4" hidden="1" customHeight="1">
      <c r="B35" s="36"/>
      <c r="F35" s="24" t="s">
        <v>45</v>
      </c>
      <c r="L35" s="245">
        <v>0.2</v>
      </c>
      <c r="M35" s="246"/>
      <c r="N35" s="246"/>
      <c r="O35" s="246"/>
      <c r="P35" s="246"/>
      <c r="W35" s="247">
        <f>ROUND(BC94 + SUM(CG97:CG101), 2)</f>
        <v>0</v>
      </c>
      <c r="X35" s="246"/>
      <c r="Y35" s="246"/>
      <c r="Z35" s="246"/>
      <c r="AA35" s="246"/>
      <c r="AB35" s="246"/>
      <c r="AC35" s="246"/>
      <c r="AD35" s="246"/>
      <c r="AE35" s="246"/>
      <c r="AK35" s="247">
        <v>0</v>
      </c>
      <c r="AL35" s="246"/>
      <c r="AM35" s="246"/>
      <c r="AN35" s="246"/>
      <c r="AO35" s="246"/>
      <c r="AR35" s="36"/>
    </row>
    <row r="36" spans="1:57" s="3" customFormat="1" ht="14.4" hidden="1" customHeight="1">
      <c r="B36" s="36"/>
      <c r="F36" s="37" t="s">
        <v>46</v>
      </c>
      <c r="L36" s="242">
        <v>0</v>
      </c>
      <c r="M36" s="243"/>
      <c r="N36" s="243"/>
      <c r="O36" s="243"/>
      <c r="P36" s="243"/>
      <c r="Q36" s="38"/>
      <c r="R36" s="38"/>
      <c r="S36" s="38"/>
      <c r="T36" s="38"/>
      <c r="U36" s="38"/>
      <c r="V36" s="38"/>
      <c r="W36" s="244">
        <f>ROUND(BD94 + SUM(CH97:CH101), 2)</f>
        <v>0</v>
      </c>
      <c r="X36" s="243"/>
      <c r="Y36" s="243"/>
      <c r="Z36" s="243"/>
      <c r="AA36" s="243"/>
      <c r="AB36" s="243"/>
      <c r="AC36" s="243"/>
      <c r="AD36" s="243"/>
      <c r="AE36" s="243"/>
      <c r="AF36" s="38"/>
      <c r="AG36" s="38"/>
      <c r="AH36" s="38"/>
      <c r="AI36" s="38"/>
      <c r="AJ36" s="38"/>
      <c r="AK36" s="244">
        <v>0</v>
      </c>
      <c r="AL36" s="243"/>
      <c r="AM36" s="243"/>
      <c r="AN36" s="243"/>
      <c r="AO36" s="243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1:57" s="2" customFormat="1" ht="6.9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5" customHeight="1">
      <c r="A38" s="31"/>
      <c r="B38" s="32"/>
      <c r="C38" s="40"/>
      <c r="D38" s="41" t="s">
        <v>47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48</v>
      </c>
      <c r="U38" s="42"/>
      <c r="V38" s="42"/>
      <c r="W38" s="42"/>
      <c r="X38" s="248" t="s">
        <v>49</v>
      </c>
      <c r="Y38" s="249"/>
      <c r="Z38" s="249"/>
      <c r="AA38" s="249"/>
      <c r="AB38" s="249"/>
      <c r="AC38" s="42"/>
      <c r="AD38" s="42"/>
      <c r="AE38" s="42"/>
      <c r="AF38" s="42"/>
      <c r="AG38" s="42"/>
      <c r="AH38" s="42"/>
      <c r="AI38" s="42"/>
      <c r="AJ38" s="42"/>
      <c r="AK38" s="250">
        <f>SUM(AK29:AK36)</f>
        <v>0</v>
      </c>
      <c r="AL38" s="249"/>
      <c r="AM38" s="249"/>
      <c r="AN38" s="249"/>
      <c r="AO38" s="251"/>
      <c r="AP38" s="40"/>
      <c r="AQ38" s="40"/>
      <c r="AR38" s="32"/>
      <c r="BE38" s="31"/>
    </row>
    <row r="39" spans="1:57" s="2" customFormat="1" ht="6.9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4"/>
      <c r="D49" s="45" t="s">
        <v>50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51</v>
      </c>
      <c r="AI49" s="46"/>
      <c r="AJ49" s="46"/>
      <c r="AK49" s="46"/>
      <c r="AL49" s="46"/>
      <c r="AM49" s="46"/>
      <c r="AN49" s="46"/>
      <c r="AO49" s="46"/>
      <c r="AR49" s="44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31"/>
      <c r="B60" s="32"/>
      <c r="C60" s="31"/>
      <c r="D60" s="47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7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7" t="s">
        <v>52</v>
      </c>
      <c r="AI60" s="34"/>
      <c r="AJ60" s="34"/>
      <c r="AK60" s="34"/>
      <c r="AL60" s="34"/>
      <c r="AM60" s="47" t="s">
        <v>53</v>
      </c>
      <c r="AN60" s="34"/>
      <c r="AO60" s="34"/>
      <c r="AP60" s="31"/>
      <c r="AQ60" s="31"/>
      <c r="AR60" s="32"/>
      <c r="BE60" s="31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31"/>
      <c r="B64" s="32"/>
      <c r="C64" s="31"/>
      <c r="D64" s="45" t="s">
        <v>54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55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2"/>
      <c r="BE64" s="31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31"/>
      <c r="B75" s="32"/>
      <c r="C75" s="31"/>
      <c r="D75" s="47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7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7" t="s">
        <v>52</v>
      </c>
      <c r="AI75" s="34"/>
      <c r="AJ75" s="34"/>
      <c r="AK75" s="34"/>
      <c r="AL75" s="34"/>
      <c r="AM75" s="47" t="s">
        <v>53</v>
      </c>
      <c r="AN75" s="34"/>
      <c r="AO75" s="34"/>
      <c r="AP75" s="31"/>
      <c r="AQ75" s="31"/>
      <c r="AR75" s="32"/>
      <c r="BE75" s="31"/>
    </row>
    <row r="76" spans="1:57" s="2" customFormat="1" ht="10.199999999999999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2"/>
      <c r="BE77" s="31"/>
    </row>
    <row r="81" spans="1:91" s="2" customFormat="1" ht="6.9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2"/>
      <c r="BE81" s="31"/>
    </row>
    <row r="82" spans="1:91" s="2" customFormat="1" ht="24.9" customHeight="1">
      <c r="A82" s="31"/>
      <c r="B82" s="32"/>
      <c r="C82" s="18" t="s">
        <v>56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3"/>
      <c r="C84" s="24" t="s">
        <v>12</v>
      </c>
      <c r="L84" s="4" t="str">
        <f>K5</f>
        <v>O2022-02</v>
      </c>
      <c r="AR84" s="53"/>
    </row>
    <row r="85" spans="1:91" s="5" customFormat="1" ht="36.9" customHeight="1">
      <c r="B85" s="54"/>
      <c r="C85" s="55" t="s">
        <v>15</v>
      </c>
      <c r="L85" s="205" t="str">
        <f>K6</f>
        <v>Autobusová zastávka č.2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54"/>
    </row>
    <row r="86" spans="1:91" s="2" customFormat="1" ht="6.9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4" t="s">
        <v>19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>Červený Kláštor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4" t="s">
        <v>21</v>
      </c>
      <c r="AJ87" s="31"/>
      <c r="AK87" s="31"/>
      <c r="AL87" s="31"/>
      <c r="AM87" s="207" t="str">
        <f>IF(AN8= "","",AN8)</f>
        <v>26. 1. 2022</v>
      </c>
      <c r="AN87" s="207"/>
      <c r="AO87" s="31"/>
      <c r="AP87" s="31"/>
      <c r="AQ87" s="31"/>
      <c r="AR87" s="32"/>
      <c r="BE87" s="31"/>
    </row>
    <row r="88" spans="1:91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15" customHeight="1">
      <c r="A89" s="31"/>
      <c r="B89" s="32"/>
      <c r="C89" s="24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Obec Červený Kláštor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4" t="s">
        <v>29</v>
      </c>
      <c r="AJ89" s="31"/>
      <c r="AK89" s="31"/>
      <c r="AL89" s="31"/>
      <c r="AM89" s="212" t="str">
        <f>IF(E17="","",E17)</f>
        <v xml:space="preserve"> </v>
      </c>
      <c r="AN89" s="213"/>
      <c r="AO89" s="213"/>
      <c r="AP89" s="213"/>
      <c r="AQ89" s="31"/>
      <c r="AR89" s="32"/>
      <c r="AS89" s="208" t="s">
        <v>57</v>
      </c>
      <c r="AT89" s="209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1"/>
    </row>
    <row r="90" spans="1:91" s="2" customFormat="1" ht="15.15" customHeight="1">
      <c r="A90" s="31"/>
      <c r="B90" s="32"/>
      <c r="C90" s="24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4" t="s">
        <v>32</v>
      </c>
      <c r="AJ90" s="31"/>
      <c r="AK90" s="31"/>
      <c r="AL90" s="31"/>
      <c r="AM90" s="212" t="str">
        <f>IF(E20="","",E20)</f>
        <v>Ing. Vladimír Dubjel</v>
      </c>
      <c r="AN90" s="213"/>
      <c r="AO90" s="213"/>
      <c r="AP90" s="213"/>
      <c r="AQ90" s="31"/>
      <c r="AR90" s="32"/>
      <c r="AS90" s="210"/>
      <c r="AT90" s="211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1"/>
    </row>
    <row r="91" spans="1: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0"/>
      <c r="AT91" s="211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1"/>
    </row>
    <row r="92" spans="1:91" s="2" customFormat="1" ht="29.25" customHeight="1">
      <c r="A92" s="31"/>
      <c r="B92" s="32"/>
      <c r="C92" s="217" t="s">
        <v>58</v>
      </c>
      <c r="D92" s="215"/>
      <c r="E92" s="215"/>
      <c r="F92" s="215"/>
      <c r="G92" s="215"/>
      <c r="H92" s="62"/>
      <c r="I92" s="214" t="s">
        <v>59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8" t="s">
        <v>60</v>
      </c>
      <c r="AH92" s="215"/>
      <c r="AI92" s="215"/>
      <c r="AJ92" s="215"/>
      <c r="AK92" s="215"/>
      <c r="AL92" s="215"/>
      <c r="AM92" s="215"/>
      <c r="AN92" s="214" t="s">
        <v>61</v>
      </c>
      <c r="AO92" s="215"/>
      <c r="AP92" s="216"/>
      <c r="AQ92" s="63" t="s">
        <v>62</v>
      </c>
      <c r="AR92" s="32"/>
      <c r="AS92" s="64" t="s">
        <v>63</v>
      </c>
      <c r="AT92" s="65" t="s">
        <v>64</v>
      </c>
      <c r="AU92" s="65" t="s">
        <v>65</v>
      </c>
      <c r="AV92" s="65" t="s">
        <v>66</v>
      </c>
      <c r="AW92" s="65" t="s">
        <v>67</v>
      </c>
      <c r="AX92" s="65" t="s">
        <v>68</v>
      </c>
      <c r="AY92" s="65" t="s">
        <v>69</v>
      </c>
      <c r="AZ92" s="65" t="s">
        <v>70</v>
      </c>
      <c r="BA92" s="65" t="s">
        <v>71</v>
      </c>
      <c r="BB92" s="65" t="s">
        <v>72</v>
      </c>
      <c r="BC92" s="65" t="s">
        <v>73</v>
      </c>
      <c r="BD92" s="66" t="s">
        <v>74</v>
      </c>
      <c r="BE92" s="31"/>
    </row>
    <row r="93" spans="1:91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1"/>
    </row>
    <row r="94" spans="1:91" s="6" customFormat="1" ht="32.4" customHeight="1">
      <c r="B94" s="70"/>
      <c r="C94" s="71" t="s">
        <v>75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26">
        <f>ROUND(AG95,2)</f>
        <v>0</v>
      </c>
      <c r="AH94" s="226"/>
      <c r="AI94" s="226"/>
      <c r="AJ94" s="226"/>
      <c r="AK94" s="226"/>
      <c r="AL94" s="226"/>
      <c r="AM94" s="226"/>
      <c r="AN94" s="227">
        <f>SUM(AG94,AT94)</f>
        <v>0</v>
      </c>
      <c r="AO94" s="227"/>
      <c r="AP94" s="227"/>
      <c r="AQ94" s="74" t="s">
        <v>1</v>
      </c>
      <c r="AR94" s="70"/>
      <c r="AS94" s="75">
        <f>ROUND(AS95,2)</f>
        <v>0</v>
      </c>
      <c r="AT94" s="76">
        <f>ROUND(SUM(AV94:AW94),2)</f>
        <v>0</v>
      </c>
      <c r="AU94" s="77">
        <f>ROUND(AU95,5)</f>
        <v>0</v>
      </c>
      <c r="AV94" s="76">
        <f>ROUND(AZ94*L32,2)</f>
        <v>0</v>
      </c>
      <c r="AW94" s="76">
        <f>ROUND(BA94*L33,2)</f>
        <v>0</v>
      </c>
      <c r="AX94" s="76">
        <f>ROUND(BB94*L32,2)</f>
        <v>0</v>
      </c>
      <c r="AY94" s="76">
        <f>ROUND(BC94*L33,2)</f>
        <v>0</v>
      </c>
      <c r="AZ94" s="76">
        <f>ROUND(AZ95,2)</f>
        <v>0</v>
      </c>
      <c r="BA94" s="76">
        <f>ROUND(BA95,2)</f>
        <v>0</v>
      </c>
      <c r="BB94" s="76">
        <f>ROUND(BB95,2)</f>
        <v>0</v>
      </c>
      <c r="BC94" s="76">
        <f>ROUND(BC95,2)</f>
        <v>0</v>
      </c>
      <c r="BD94" s="78">
        <f>ROUND(BD95,2)</f>
        <v>0</v>
      </c>
      <c r="BS94" s="79" t="s">
        <v>76</v>
      </c>
      <c r="BT94" s="79" t="s">
        <v>77</v>
      </c>
      <c r="BU94" s="80" t="s">
        <v>78</v>
      </c>
      <c r="BV94" s="79" t="s">
        <v>79</v>
      </c>
      <c r="BW94" s="79" t="s">
        <v>4</v>
      </c>
      <c r="BX94" s="79" t="s">
        <v>80</v>
      </c>
      <c r="CL94" s="79" t="s">
        <v>1</v>
      </c>
    </row>
    <row r="95" spans="1:91" s="7" customFormat="1" ht="16.5" customHeight="1">
      <c r="A95" s="81" t="s">
        <v>81</v>
      </c>
      <c r="B95" s="82"/>
      <c r="C95" s="83"/>
      <c r="D95" s="219" t="s">
        <v>82</v>
      </c>
      <c r="E95" s="219"/>
      <c r="F95" s="219"/>
      <c r="G95" s="219"/>
      <c r="H95" s="219"/>
      <c r="I95" s="84"/>
      <c r="J95" s="219" t="s">
        <v>83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20">
        <f>'001 - Rozpocet'!J32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85" t="s">
        <v>84</v>
      </c>
      <c r="AR95" s="82"/>
      <c r="AS95" s="86">
        <v>0</v>
      </c>
      <c r="AT95" s="87">
        <f>ROUND(SUM(AV95:AW95),2)</f>
        <v>0</v>
      </c>
      <c r="AU95" s="88">
        <f>'001 - Rozpocet'!P138</f>
        <v>0</v>
      </c>
      <c r="AV95" s="87">
        <f>'001 - Rozpocet'!J35</f>
        <v>0</v>
      </c>
      <c r="AW95" s="87">
        <f>'001 - Rozpocet'!J36</f>
        <v>0</v>
      </c>
      <c r="AX95" s="87">
        <f>'001 - Rozpocet'!J37</f>
        <v>0</v>
      </c>
      <c r="AY95" s="87">
        <f>'001 - Rozpocet'!J38</f>
        <v>0</v>
      </c>
      <c r="AZ95" s="87">
        <f>'001 - Rozpocet'!F35</f>
        <v>0</v>
      </c>
      <c r="BA95" s="87">
        <f>'001 - Rozpocet'!F36</f>
        <v>0</v>
      </c>
      <c r="BB95" s="87">
        <f>'001 - Rozpocet'!F37</f>
        <v>0</v>
      </c>
      <c r="BC95" s="87">
        <f>'001 - Rozpocet'!F38</f>
        <v>0</v>
      </c>
      <c r="BD95" s="89">
        <f>'001 - Rozpocet'!F39</f>
        <v>0</v>
      </c>
      <c r="BT95" s="90" t="s">
        <v>85</v>
      </c>
      <c r="BV95" s="90" t="s">
        <v>79</v>
      </c>
      <c r="BW95" s="90" t="s">
        <v>86</v>
      </c>
      <c r="BX95" s="90" t="s">
        <v>4</v>
      </c>
      <c r="CL95" s="90" t="s">
        <v>1</v>
      </c>
      <c r="CM95" s="90" t="s">
        <v>77</v>
      </c>
    </row>
    <row r="96" spans="1:91" ht="10.199999999999999">
      <c r="B96" s="17"/>
      <c r="AR96" s="17"/>
    </row>
    <row r="97" spans="1:89" s="2" customFormat="1" ht="30" customHeight="1">
      <c r="A97" s="31"/>
      <c r="B97" s="32"/>
      <c r="C97" s="71" t="s">
        <v>87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227">
        <f>ROUND(SUM(AG98:AG101), 2)</f>
        <v>0</v>
      </c>
      <c r="AH97" s="227"/>
      <c r="AI97" s="227"/>
      <c r="AJ97" s="227"/>
      <c r="AK97" s="227"/>
      <c r="AL97" s="227"/>
      <c r="AM97" s="227"/>
      <c r="AN97" s="227">
        <f>ROUND(SUM(AN98:AN101), 2)</f>
        <v>0</v>
      </c>
      <c r="AO97" s="227"/>
      <c r="AP97" s="227"/>
      <c r="AQ97" s="91"/>
      <c r="AR97" s="32"/>
      <c r="AS97" s="64" t="s">
        <v>88</v>
      </c>
      <c r="AT97" s="65" t="s">
        <v>89</v>
      </c>
      <c r="AU97" s="65" t="s">
        <v>41</v>
      </c>
      <c r="AV97" s="66" t="s">
        <v>64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89" s="2" customFormat="1" ht="19.95" customHeight="1">
      <c r="A98" s="31"/>
      <c r="B98" s="32"/>
      <c r="C98" s="31"/>
      <c r="D98" s="224" t="s">
        <v>90</v>
      </c>
      <c r="E98" s="224"/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24"/>
      <c r="Z98" s="224"/>
      <c r="AA98" s="224"/>
      <c r="AB98" s="224"/>
      <c r="AC98" s="31"/>
      <c r="AD98" s="31"/>
      <c r="AE98" s="31"/>
      <c r="AF98" s="31"/>
      <c r="AG98" s="222">
        <f>ROUND(AG94 * AS98, 2)</f>
        <v>0</v>
      </c>
      <c r="AH98" s="223"/>
      <c r="AI98" s="223"/>
      <c r="AJ98" s="223"/>
      <c r="AK98" s="223"/>
      <c r="AL98" s="223"/>
      <c r="AM98" s="223"/>
      <c r="AN98" s="223">
        <f>ROUND(AG98 + AV98, 2)</f>
        <v>0</v>
      </c>
      <c r="AO98" s="223"/>
      <c r="AP98" s="223"/>
      <c r="AQ98" s="31"/>
      <c r="AR98" s="32"/>
      <c r="AS98" s="93">
        <v>0</v>
      </c>
      <c r="AT98" s="94" t="s">
        <v>91</v>
      </c>
      <c r="AU98" s="94" t="s">
        <v>42</v>
      </c>
      <c r="AV98" s="95">
        <f>ROUND(IF(AU98="základná",AG98*L32,IF(AU98="znížená",AG98*L33,0)), 2)</f>
        <v>0</v>
      </c>
      <c r="AW98" s="31"/>
      <c r="AX98" s="31"/>
      <c r="AY98" s="31"/>
      <c r="AZ98" s="31"/>
      <c r="BA98" s="31"/>
      <c r="BB98" s="31"/>
      <c r="BC98" s="31"/>
      <c r="BD98" s="31"/>
      <c r="BE98" s="31"/>
      <c r="BV98" s="14" t="s">
        <v>92</v>
      </c>
      <c r="BY98" s="96">
        <f>IF(AU98="základná",AV98,0)</f>
        <v>0</v>
      </c>
      <c r="BZ98" s="96">
        <f>IF(AU98="znížená",AV98,0)</f>
        <v>0</v>
      </c>
      <c r="CA98" s="96">
        <v>0</v>
      </c>
      <c r="CB98" s="96">
        <v>0</v>
      </c>
      <c r="CC98" s="96">
        <v>0</v>
      </c>
      <c r="CD98" s="96">
        <f>IF(AU98="základná",AG98,0)</f>
        <v>0</v>
      </c>
      <c r="CE98" s="96">
        <f>IF(AU98="znížená",AG98,0)</f>
        <v>0</v>
      </c>
      <c r="CF98" s="96">
        <f>IF(AU98="zákl. prenesená",AG98,0)</f>
        <v>0</v>
      </c>
      <c r="CG98" s="96">
        <f>IF(AU98="zníž. prenesená",AG98,0)</f>
        <v>0</v>
      </c>
      <c r="CH98" s="96">
        <f>IF(AU98="nulová",AG98,0)</f>
        <v>0</v>
      </c>
      <c r="CI98" s="14">
        <f>IF(AU98="základná",1,IF(AU98="znížená",2,IF(AU98="zákl. prenesená",4,IF(AU98="zníž. prenesená",5,3))))</f>
        <v>1</v>
      </c>
      <c r="CJ98" s="14">
        <f>IF(AT98="stavebná časť",1,IF(AT98="investičná časť",2,3))</f>
        <v>1</v>
      </c>
      <c r="CK98" s="14" t="str">
        <f>IF(D98="Vyplň vlastné","","x")</f>
        <v>x</v>
      </c>
    </row>
    <row r="99" spans="1:89" s="2" customFormat="1" ht="19.95" customHeight="1">
      <c r="A99" s="31"/>
      <c r="B99" s="32"/>
      <c r="C99" s="31"/>
      <c r="D99" s="225" t="s">
        <v>93</v>
      </c>
      <c r="E99" s="224"/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  <c r="AC99" s="31"/>
      <c r="AD99" s="31"/>
      <c r="AE99" s="31"/>
      <c r="AF99" s="31"/>
      <c r="AG99" s="222">
        <f>ROUND(AG94 * AS99, 2)</f>
        <v>0</v>
      </c>
      <c r="AH99" s="223"/>
      <c r="AI99" s="223"/>
      <c r="AJ99" s="223"/>
      <c r="AK99" s="223"/>
      <c r="AL99" s="223"/>
      <c r="AM99" s="223"/>
      <c r="AN99" s="223">
        <f>ROUND(AG99 + AV99, 2)</f>
        <v>0</v>
      </c>
      <c r="AO99" s="223"/>
      <c r="AP99" s="223"/>
      <c r="AQ99" s="31"/>
      <c r="AR99" s="32"/>
      <c r="AS99" s="93">
        <v>0</v>
      </c>
      <c r="AT99" s="94" t="s">
        <v>91</v>
      </c>
      <c r="AU99" s="94" t="s">
        <v>42</v>
      </c>
      <c r="AV99" s="95">
        <f>ROUND(IF(AU99="základná",AG99*L32,IF(AU99="znížená",AG99*L33,0)), 2)</f>
        <v>0</v>
      </c>
      <c r="AW99" s="31"/>
      <c r="AX99" s="31"/>
      <c r="AY99" s="31"/>
      <c r="AZ99" s="31"/>
      <c r="BA99" s="31"/>
      <c r="BB99" s="31"/>
      <c r="BC99" s="31"/>
      <c r="BD99" s="31"/>
      <c r="BE99" s="31"/>
      <c r="BV99" s="14" t="s">
        <v>94</v>
      </c>
      <c r="BY99" s="96">
        <f>IF(AU99="základná",AV99,0)</f>
        <v>0</v>
      </c>
      <c r="BZ99" s="96">
        <f>IF(AU99="znížená",AV99,0)</f>
        <v>0</v>
      </c>
      <c r="CA99" s="96">
        <v>0</v>
      </c>
      <c r="CB99" s="96">
        <v>0</v>
      </c>
      <c r="CC99" s="96">
        <v>0</v>
      </c>
      <c r="CD99" s="96">
        <f>IF(AU99="základná",AG99,0)</f>
        <v>0</v>
      </c>
      <c r="CE99" s="96">
        <f>IF(AU99="znížená",AG99,0)</f>
        <v>0</v>
      </c>
      <c r="CF99" s="96">
        <f>IF(AU99="zákl. prenesená",AG99,0)</f>
        <v>0</v>
      </c>
      <c r="CG99" s="96">
        <f>IF(AU99="zníž. prenesená",AG99,0)</f>
        <v>0</v>
      </c>
      <c r="CH99" s="96">
        <f>IF(AU99="nulová",AG99,0)</f>
        <v>0</v>
      </c>
      <c r="CI99" s="14">
        <f>IF(AU99="základná",1,IF(AU99="znížená",2,IF(AU99="zákl. prenesená",4,IF(AU99="zníž. prenesená",5,3))))</f>
        <v>1</v>
      </c>
      <c r="CJ99" s="14">
        <f>IF(AT99="stavebná časť",1,IF(AT99="investičná časť",2,3))</f>
        <v>1</v>
      </c>
      <c r="CK99" s="14" t="str">
        <f>IF(D99="Vyplň vlastné","","x")</f>
        <v/>
      </c>
    </row>
    <row r="100" spans="1:89" s="2" customFormat="1" ht="19.95" customHeight="1">
      <c r="A100" s="31"/>
      <c r="B100" s="32"/>
      <c r="C100" s="31"/>
      <c r="D100" s="225" t="s">
        <v>93</v>
      </c>
      <c r="E100" s="224"/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24"/>
      <c r="Z100" s="224"/>
      <c r="AA100" s="224"/>
      <c r="AB100" s="224"/>
      <c r="AC100" s="31"/>
      <c r="AD100" s="31"/>
      <c r="AE100" s="31"/>
      <c r="AF100" s="31"/>
      <c r="AG100" s="222">
        <f>ROUND(AG94 * AS100, 2)</f>
        <v>0</v>
      </c>
      <c r="AH100" s="223"/>
      <c r="AI100" s="223"/>
      <c r="AJ100" s="223"/>
      <c r="AK100" s="223"/>
      <c r="AL100" s="223"/>
      <c r="AM100" s="223"/>
      <c r="AN100" s="223">
        <f>ROUND(AG100 + AV100, 2)</f>
        <v>0</v>
      </c>
      <c r="AO100" s="223"/>
      <c r="AP100" s="223"/>
      <c r="AQ100" s="31"/>
      <c r="AR100" s="32"/>
      <c r="AS100" s="93">
        <v>0</v>
      </c>
      <c r="AT100" s="94" t="s">
        <v>91</v>
      </c>
      <c r="AU100" s="94" t="s">
        <v>42</v>
      </c>
      <c r="AV100" s="95">
        <f>ROUND(IF(AU100="základná",AG100*L32,IF(AU100="znížená",AG100*L33,0)), 2)</f>
        <v>0</v>
      </c>
      <c r="AW100" s="31"/>
      <c r="AX100" s="31"/>
      <c r="AY100" s="31"/>
      <c r="AZ100" s="31"/>
      <c r="BA100" s="31"/>
      <c r="BB100" s="31"/>
      <c r="BC100" s="31"/>
      <c r="BD100" s="31"/>
      <c r="BE100" s="31"/>
      <c r="BV100" s="14" t="s">
        <v>94</v>
      </c>
      <c r="BY100" s="96">
        <f>IF(AU100="základná",AV100,0)</f>
        <v>0</v>
      </c>
      <c r="BZ100" s="96">
        <f>IF(AU100="znížená",AV100,0)</f>
        <v>0</v>
      </c>
      <c r="CA100" s="96">
        <v>0</v>
      </c>
      <c r="CB100" s="96">
        <v>0</v>
      </c>
      <c r="CC100" s="96">
        <v>0</v>
      </c>
      <c r="CD100" s="96">
        <f>IF(AU100="základná",AG100,0)</f>
        <v>0</v>
      </c>
      <c r="CE100" s="96">
        <f>IF(AU100="znížená",AG100,0)</f>
        <v>0</v>
      </c>
      <c r="CF100" s="96">
        <f>IF(AU100="zákl. prenesená",AG100,0)</f>
        <v>0</v>
      </c>
      <c r="CG100" s="96">
        <f>IF(AU100="zníž. prenesená",AG100,0)</f>
        <v>0</v>
      </c>
      <c r="CH100" s="96">
        <f>IF(AU100="nulová",AG100,0)</f>
        <v>0</v>
      </c>
      <c r="CI100" s="14">
        <f>IF(AU100="základná",1,IF(AU100="znížená",2,IF(AU100="zákl. prenesená",4,IF(AU100="zníž. prenesená",5,3))))</f>
        <v>1</v>
      </c>
      <c r="CJ100" s="14">
        <f>IF(AT100="stavebná časť",1,IF(AT100="investičná časť",2,3))</f>
        <v>1</v>
      </c>
      <c r="CK100" s="14" t="str">
        <f>IF(D100="Vyplň vlastné","","x")</f>
        <v/>
      </c>
    </row>
    <row r="101" spans="1:89" s="2" customFormat="1" ht="19.95" customHeight="1">
      <c r="A101" s="31"/>
      <c r="B101" s="32"/>
      <c r="C101" s="31"/>
      <c r="D101" s="225" t="s">
        <v>93</v>
      </c>
      <c r="E101" s="224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24"/>
      <c r="Z101" s="224"/>
      <c r="AA101" s="224"/>
      <c r="AB101" s="224"/>
      <c r="AC101" s="31"/>
      <c r="AD101" s="31"/>
      <c r="AE101" s="31"/>
      <c r="AF101" s="31"/>
      <c r="AG101" s="222">
        <f>ROUND(AG94 * AS101, 2)</f>
        <v>0</v>
      </c>
      <c r="AH101" s="223"/>
      <c r="AI101" s="223"/>
      <c r="AJ101" s="223"/>
      <c r="AK101" s="223"/>
      <c r="AL101" s="223"/>
      <c r="AM101" s="223"/>
      <c r="AN101" s="223">
        <f>ROUND(AG101 + AV101, 2)</f>
        <v>0</v>
      </c>
      <c r="AO101" s="223"/>
      <c r="AP101" s="223"/>
      <c r="AQ101" s="31"/>
      <c r="AR101" s="32"/>
      <c r="AS101" s="97">
        <v>0</v>
      </c>
      <c r="AT101" s="98" t="s">
        <v>91</v>
      </c>
      <c r="AU101" s="98" t="s">
        <v>42</v>
      </c>
      <c r="AV101" s="99">
        <f>ROUND(IF(AU101="základná",AG101*L32,IF(AU101="znížená",AG101*L33,0)), 2)</f>
        <v>0</v>
      </c>
      <c r="AW101" s="31"/>
      <c r="AX101" s="31"/>
      <c r="AY101" s="31"/>
      <c r="AZ101" s="31"/>
      <c r="BA101" s="31"/>
      <c r="BB101" s="31"/>
      <c r="BC101" s="31"/>
      <c r="BD101" s="31"/>
      <c r="BE101" s="31"/>
      <c r="BV101" s="14" t="s">
        <v>94</v>
      </c>
      <c r="BY101" s="96">
        <f>IF(AU101="základná",AV101,0)</f>
        <v>0</v>
      </c>
      <c r="BZ101" s="96">
        <f>IF(AU101="znížená",AV101,0)</f>
        <v>0</v>
      </c>
      <c r="CA101" s="96">
        <v>0</v>
      </c>
      <c r="CB101" s="96">
        <v>0</v>
      </c>
      <c r="CC101" s="96">
        <v>0</v>
      </c>
      <c r="CD101" s="96">
        <f>IF(AU101="základná",AG101,0)</f>
        <v>0</v>
      </c>
      <c r="CE101" s="96">
        <f>IF(AU101="znížená",AG101,0)</f>
        <v>0</v>
      </c>
      <c r="CF101" s="96">
        <f>IF(AU101="zákl. prenesená",AG101,0)</f>
        <v>0</v>
      </c>
      <c r="CG101" s="96">
        <f>IF(AU101="zníž. prenesená",AG101,0)</f>
        <v>0</v>
      </c>
      <c r="CH101" s="96">
        <f>IF(AU101="nulová",AG101,0)</f>
        <v>0</v>
      </c>
      <c r="CI101" s="14">
        <f>IF(AU101="základná",1,IF(AU101="znížená",2,IF(AU101="zákl. prenesená",4,IF(AU101="zníž. prenesená",5,3))))</f>
        <v>1</v>
      </c>
      <c r="CJ101" s="14">
        <f>IF(AT101="stavebná časť",1,IF(AT101="investičná časť",2,3))</f>
        <v>1</v>
      </c>
      <c r="CK101" s="14" t="str">
        <f>IF(D101="Vyplň vlastné","","x")</f>
        <v/>
      </c>
    </row>
    <row r="102" spans="1:89" s="2" customFormat="1" ht="10.8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89" s="2" customFormat="1" ht="30" customHeight="1">
      <c r="A103" s="31"/>
      <c r="B103" s="32"/>
      <c r="C103" s="100" t="s">
        <v>95</v>
      </c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228">
        <f>ROUND(AG94 + AG97, 2)</f>
        <v>0</v>
      </c>
      <c r="AH103" s="228"/>
      <c r="AI103" s="228"/>
      <c r="AJ103" s="228"/>
      <c r="AK103" s="228"/>
      <c r="AL103" s="228"/>
      <c r="AM103" s="228"/>
      <c r="AN103" s="228">
        <f>ROUND(AN94 + AN97, 2)</f>
        <v>0</v>
      </c>
      <c r="AO103" s="228"/>
      <c r="AP103" s="228"/>
      <c r="AQ103" s="101"/>
      <c r="AR103" s="32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  <row r="104" spans="1:89" s="2" customFormat="1" ht="6.9" customHeight="1">
      <c r="A104" s="31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32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</row>
  </sheetData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001 - Rozpocet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86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spans="1:46" s="1" customFormat="1" ht="24.9" customHeight="1">
      <c r="B4" s="17"/>
      <c r="D4" s="18" t="s">
        <v>96</v>
      </c>
      <c r="L4" s="17"/>
      <c r="M4" s="10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53" t="str">
        <f>'Rekapitulácia stavby'!K6</f>
        <v>Autobusová zastávka č.2</v>
      </c>
      <c r="F7" s="254"/>
      <c r="G7" s="254"/>
      <c r="H7" s="254"/>
      <c r="L7" s="17"/>
    </row>
    <row r="8" spans="1:46" s="2" customFormat="1" ht="12" customHeight="1">
      <c r="A8" s="31"/>
      <c r="B8" s="32"/>
      <c r="C8" s="31"/>
      <c r="D8" s="24" t="s">
        <v>97</v>
      </c>
      <c r="E8" s="31"/>
      <c r="F8" s="31"/>
      <c r="G8" s="31"/>
      <c r="H8" s="31"/>
      <c r="I8" s="31"/>
      <c r="J8" s="31"/>
      <c r="K8" s="31"/>
      <c r="L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5" t="s">
        <v>98</v>
      </c>
      <c r="F9" s="255"/>
      <c r="G9" s="255"/>
      <c r="H9" s="255"/>
      <c r="I9" s="31"/>
      <c r="J9" s="31"/>
      <c r="K9" s="31"/>
      <c r="L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4" t="s">
        <v>17</v>
      </c>
      <c r="E11" s="31"/>
      <c r="F11" s="22" t="s">
        <v>1</v>
      </c>
      <c r="G11" s="31"/>
      <c r="H11" s="31"/>
      <c r="I11" s="24" t="s">
        <v>18</v>
      </c>
      <c r="J11" s="22" t="s">
        <v>1</v>
      </c>
      <c r="K11" s="31"/>
      <c r="L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4" t="s">
        <v>19</v>
      </c>
      <c r="E12" s="31"/>
      <c r="F12" s="22" t="s">
        <v>20</v>
      </c>
      <c r="G12" s="31"/>
      <c r="H12" s="31"/>
      <c r="I12" s="24" t="s">
        <v>21</v>
      </c>
      <c r="J12" s="57" t="str">
        <f>'Rekapitulácia stavby'!AN8</f>
        <v>26. 1. 2022</v>
      </c>
      <c r="K12" s="31"/>
      <c r="L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4" t="s">
        <v>23</v>
      </c>
      <c r="E14" s="31"/>
      <c r="F14" s="31"/>
      <c r="G14" s="31"/>
      <c r="H14" s="31"/>
      <c r="I14" s="24" t="s">
        <v>24</v>
      </c>
      <c r="J14" s="22" t="s">
        <v>1</v>
      </c>
      <c r="K14" s="31"/>
      <c r="L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2" t="s">
        <v>25</v>
      </c>
      <c r="F15" s="31"/>
      <c r="G15" s="31"/>
      <c r="H15" s="31"/>
      <c r="I15" s="24" t="s">
        <v>26</v>
      </c>
      <c r="J15" s="22" t="s">
        <v>1</v>
      </c>
      <c r="K15" s="31"/>
      <c r="L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4" t="s">
        <v>27</v>
      </c>
      <c r="E17" s="31"/>
      <c r="F17" s="31"/>
      <c r="G17" s="31"/>
      <c r="H17" s="31"/>
      <c r="I17" s="24" t="s">
        <v>24</v>
      </c>
      <c r="J17" s="25" t="str">
        <f>'Rekapitulácia stavby'!AN13</f>
        <v>Vyplň údaj</v>
      </c>
      <c r="K17" s="31"/>
      <c r="L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6" t="str">
        <f>'Rekapitulácia stavby'!E14</f>
        <v>Vyplň údaj</v>
      </c>
      <c r="F18" s="232"/>
      <c r="G18" s="232"/>
      <c r="H18" s="232"/>
      <c r="I18" s="24" t="s">
        <v>26</v>
      </c>
      <c r="J18" s="25" t="str">
        <f>'Rekapitulácia stavby'!AN14</f>
        <v>Vyplň údaj</v>
      </c>
      <c r="K18" s="31"/>
      <c r="L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4" t="s">
        <v>29</v>
      </c>
      <c r="E20" s="31"/>
      <c r="F20" s="31"/>
      <c r="G20" s="31"/>
      <c r="H20" s="31"/>
      <c r="I20" s="24" t="s">
        <v>24</v>
      </c>
      <c r="J20" s="22" t="str">
        <f>IF('Rekapitulácia stavby'!AN16="","",'Rekapitulácia stavby'!AN16)</f>
        <v/>
      </c>
      <c r="K20" s="31"/>
      <c r="L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2" t="str">
        <f>IF('Rekapitulácia stavby'!E17="","",'Rekapitulácia stavby'!E17)</f>
        <v xml:space="preserve"> </v>
      </c>
      <c r="F21" s="31"/>
      <c r="G21" s="31"/>
      <c r="H21" s="31"/>
      <c r="I21" s="24" t="s">
        <v>26</v>
      </c>
      <c r="J21" s="22" t="str">
        <f>IF('Rekapitulácia stavby'!AN17="","",'Rekapitulácia stavby'!AN17)</f>
        <v/>
      </c>
      <c r="K21" s="31"/>
      <c r="L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4" t="s">
        <v>32</v>
      </c>
      <c r="E23" s="31"/>
      <c r="F23" s="31"/>
      <c r="G23" s="31"/>
      <c r="H23" s="31"/>
      <c r="I23" s="24" t="s">
        <v>24</v>
      </c>
      <c r="J23" s="22" t="s">
        <v>1</v>
      </c>
      <c r="K23" s="31"/>
      <c r="L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2" t="s">
        <v>33</v>
      </c>
      <c r="F24" s="31"/>
      <c r="G24" s="31"/>
      <c r="H24" s="31"/>
      <c r="I24" s="24" t="s">
        <v>26</v>
      </c>
      <c r="J24" s="22" t="s">
        <v>1</v>
      </c>
      <c r="K24" s="31"/>
      <c r="L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4" t="s">
        <v>34</v>
      </c>
      <c r="E26" s="31"/>
      <c r="F26" s="31"/>
      <c r="G26" s="31"/>
      <c r="H26" s="31"/>
      <c r="I26" s="31"/>
      <c r="J26" s="31"/>
      <c r="K26" s="31"/>
      <c r="L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4"/>
      <c r="B27" s="105"/>
      <c r="C27" s="104"/>
      <c r="D27" s="104"/>
      <c r="E27" s="237" t="s">
        <v>1</v>
      </c>
      <c r="F27" s="237"/>
      <c r="G27" s="237"/>
      <c r="H27" s="237"/>
      <c r="I27" s="104"/>
      <c r="J27" s="104"/>
      <c r="K27" s="104"/>
      <c r="L27" s="106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" customHeight="1">
      <c r="A30" s="31"/>
      <c r="B30" s="32"/>
      <c r="C30" s="31"/>
      <c r="D30" s="22" t="s">
        <v>99</v>
      </c>
      <c r="E30" s="31"/>
      <c r="F30" s="31"/>
      <c r="G30" s="31"/>
      <c r="H30" s="31"/>
      <c r="I30" s="31"/>
      <c r="J30" s="30">
        <f>J96</f>
        <v>0</v>
      </c>
      <c r="K30" s="31"/>
      <c r="L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" customHeight="1">
      <c r="A31" s="31"/>
      <c r="B31" s="32"/>
      <c r="C31" s="31"/>
      <c r="D31" s="29" t="s">
        <v>90</v>
      </c>
      <c r="E31" s="31"/>
      <c r="F31" s="31"/>
      <c r="G31" s="31"/>
      <c r="H31" s="31"/>
      <c r="I31" s="31"/>
      <c r="J31" s="30">
        <f>J111</f>
        <v>0</v>
      </c>
      <c r="K31" s="31"/>
      <c r="L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7" t="s">
        <v>37</v>
      </c>
      <c r="E32" s="31"/>
      <c r="F32" s="31"/>
      <c r="G32" s="31"/>
      <c r="H32" s="31"/>
      <c r="I32" s="31"/>
      <c r="J32" s="73">
        <f>ROUND(J30 + J31, 2)</f>
        <v>0</v>
      </c>
      <c r="K32" s="31"/>
      <c r="L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2"/>
      <c r="C33" s="31"/>
      <c r="D33" s="68"/>
      <c r="E33" s="68"/>
      <c r="F33" s="68"/>
      <c r="G33" s="68"/>
      <c r="H33" s="68"/>
      <c r="I33" s="68"/>
      <c r="J33" s="68"/>
      <c r="K33" s="68"/>
      <c r="L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1"/>
      <c r="F34" s="35" t="s">
        <v>39</v>
      </c>
      <c r="G34" s="31"/>
      <c r="H34" s="31"/>
      <c r="I34" s="35" t="s">
        <v>38</v>
      </c>
      <c r="J34" s="35" t="s">
        <v>40</v>
      </c>
      <c r="K34" s="31"/>
      <c r="L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2"/>
      <c r="C35" s="31"/>
      <c r="D35" s="108" t="s">
        <v>41</v>
      </c>
      <c r="E35" s="37" t="s">
        <v>42</v>
      </c>
      <c r="F35" s="109">
        <f>ROUND((ROUND((SUM(BE111:BE118) + SUM(BE138:BE179)),  2) + SUM(BE181:BE185)), 2)</f>
        <v>0</v>
      </c>
      <c r="G35" s="110"/>
      <c r="H35" s="110"/>
      <c r="I35" s="111">
        <v>0.2</v>
      </c>
      <c r="J35" s="109">
        <f>ROUND((ROUND(((SUM(BE111:BE118) + SUM(BE138:BE179))*I35),  2) + (SUM(BE181:BE185)*I35)), 2)</f>
        <v>0</v>
      </c>
      <c r="K35" s="31"/>
      <c r="L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2"/>
      <c r="C36" s="31"/>
      <c r="D36" s="31"/>
      <c r="E36" s="37" t="s">
        <v>43</v>
      </c>
      <c r="F36" s="109">
        <f>ROUND((ROUND((SUM(BF111:BF118) + SUM(BF138:BF179)),  2) + SUM(BF181:BF185)), 2)</f>
        <v>0</v>
      </c>
      <c r="G36" s="110"/>
      <c r="H36" s="110"/>
      <c r="I36" s="111">
        <v>0.2</v>
      </c>
      <c r="J36" s="109">
        <f>ROUND((ROUND(((SUM(BF111:BF118) + SUM(BF138:BF179))*I36),  2) + (SUM(BF181:BF185)*I36)), 2)</f>
        <v>0</v>
      </c>
      <c r="K36" s="31"/>
      <c r="L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4" t="s">
        <v>44</v>
      </c>
      <c r="F37" s="112">
        <f>ROUND((ROUND((SUM(BG111:BG118) + SUM(BG138:BG179)),  2) + SUM(BG181:BG185)), 2)</f>
        <v>0</v>
      </c>
      <c r="G37" s="31"/>
      <c r="H37" s="31"/>
      <c r="I37" s="113">
        <v>0.2</v>
      </c>
      <c r="J37" s="112">
        <f>0</f>
        <v>0</v>
      </c>
      <c r="K37" s="31"/>
      <c r="L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2"/>
      <c r="C38" s="31"/>
      <c r="D38" s="31"/>
      <c r="E38" s="24" t="s">
        <v>45</v>
      </c>
      <c r="F38" s="112">
        <f>ROUND((ROUND((SUM(BH111:BH118) + SUM(BH138:BH179)),  2) + SUM(BH181:BH185)), 2)</f>
        <v>0</v>
      </c>
      <c r="G38" s="31"/>
      <c r="H38" s="31"/>
      <c r="I38" s="113">
        <v>0.2</v>
      </c>
      <c r="J38" s="112">
        <f>0</f>
        <v>0</v>
      </c>
      <c r="K38" s="31"/>
      <c r="L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2"/>
      <c r="C39" s="31"/>
      <c r="D39" s="31"/>
      <c r="E39" s="37" t="s">
        <v>46</v>
      </c>
      <c r="F39" s="109">
        <f>ROUND((ROUND((SUM(BI111:BI118) + SUM(BI138:BI179)),  2) + SUM(BI181:BI185)), 2)</f>
        <v>0</v>
      </c>
      <c r="G39" s="110"/>
      <c r="H39" s="110"/>
      <c r="I39" s="111">
        <v>0</v>
      </c>
      <c r="J39" s="109">
        <f>0</f>
        <v>0</v>
      </c>
      <c r="K39" s="31"/>
      <c r="L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1"/>
      <c r="D41" s="114" t="s">
        <v>47</v>
      </c>
      <c r="E41" s="62"/>
      <c r="F41" s="62"/>
      <c r="G41" s="115" t="s">
        <v>48</v>
      </c>
      <c r="H41" s="116" t="s">
        <v>49</v>
      </c>
      <c r="I41" s="62"/>
      <c r="J41" s="117">
        <f>SUM(J32:J39)</f>
        <v>0</v>
      </c>
      <c r="K41" s="118"/>
      <c r="L41" s="4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4"/>
      <c r="D50" s="45" t="s">
        <v>50</v>
      </c>
      <c r="E50" s="46"/>
      <c r="F50" s="46"/>
      <c r="G50" s="45" t="s">
        <v>51</v>
      </c>
      <c r="H50" s="46"/>
      <c r="I50" s="46"/>
      <c r="J50" s="46"/>
      <c r="K50" s="46"/>
      <c r="L50" s="44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2"/>
      <c r="C61" s="31"/>
      <c r="D61" s="47" t="s">
        <v>52</v>
      </c>
      <c r="E61" s="34"/>
      <c r="F61" s="119" t="s">
        <v>53</v>
      </c>
      <c r="G61" s="47" t="s">
        <v>52</v>
      </c>
      <c r="H61" s="34"/>
      <c r="I61" s="34"/>
      <c r="J61" s="120" t="s">
        <v>53</v>
      </c>
      <c r="K61" s="34"/>
      <c r="L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2"/>
      <c r="C65" s="31"/>
      <c r="D65" s="45" t="s">
        <v>54</v>
      </c>
      <c r="E65" s="48"/>
      <c r="F65" s="48"/>
      <c r="G65" s="45" t="s">
        <v>55</v>
      </c>
      <c r="H65" s="48"/>
      <c r="I65" s="48"/>
      <c r="J65" s="48"/>
      <c r="K65" s="48"/>
      <c r="L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2"/>
      <c r="C76" s="31"/>
      <c r="D76" s="47" t="s">
        <v>52</v>
      </c>
      <c r="E76" s="34"/>
      <c r="F76" s="119" t="s">
        <v>53</v>
      </c>
      <c r="G76" s="47" t="s">
        <v>52</v>
      </c>
      <c r="H76" s="34"/>
      <c r="I76" s="34"/>
      <c r="J76" s="120" t="s">
        <v>53</v>
      </c>
      <c r="K76" s="34"/>
      <c r="L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18" t="s">
        <v>100</v>
      </c>
      <c r="D82" s="31"/>
      <c r="E82" s="31"/>
      <c r="F82" s="31"/>
      <c r="G82" s="31"/>
      <c r="H82" s="31"/>
      <c r="I82" s="31"/>
      <c r="J82" s="31"/>
      <c r="K82" s="31"/>
      <c r="L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4" t="s">
        <v>15</v>
      </c>
      <c r="D84" s="31"/>
      <c r="E84" s="31"/>
      <c r="F84" s="31"/>
      <c r="G84" s="31"/>
      <c r="H84" s="31"/>
      <c r="I84" s="31"/>
      <c r="J84" s="31"/>
      <c r="K84" s="31"/>
      <c r="L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53" t="str">
        <f>E7</f>
        <v>Autobusová zastávka č.2</v>
      </c>
      <c r="F85" s="254"/>
      <c r="G85" s="254"/>
      <c r="H85" s="254"/>
      <c r="I85" s="31"/>
      <c r="J85" s="31"/>
      <c r="K85" s="31"/>
      <c r="L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4" t="s">
        <v>97</v>
      </c>
      <c r="D86" s="31"/>
      <c r="E86" s="31"/>
      <c r="F86" s="31"/>
      <c r="G86" s="31"/>
      <c r="H86" s="31"/>
      <c r="I86" s="31"/>
      <c r="J86" s="31"/>
      <c r="K86" s="31"/>
      <c r="L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5" t="str">
        <f>E9</f>
        <v>001 - Rozpocet</v>
      </c>
      <c r="F87" s="255"/>
      <c r="G87" s="255"/>
      <c r="H87" s="255"/>
      <c r="I87" s="31"/>
      <c r="J87" s="31"/>
      <c r="K87" s="31"/>
      <c r="L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4" t="s">
        <v>19</v>
      </c>
      <c r="D89" s="31"/>
      <c r="E89" s="31"/>
      <c r="F89" s="22" t="str">
        <f>F12</f>
        <v>Červený Kláštor</v>
      </c>
      <c r="G89" s="31"/>
      <c r="H89" s="31"/>
      <c r="I89" s="24" t="s">
        <v>21</v>
      </c>
      <c r="J89" s="57" t="str">
        <f>IF(J12="","",J12)</f>
        <v>26. 1. 2022</v>
      </c>
      <c r="K89" s="31"/>
      <c r="L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4" t="s">
        <v>23</v>
      </c>
      <c r="D91" s="31"/>
      <c r="E91" s="31"/>
      <c r="F91" s="22" t="str">
        <f>E15</f>
        <v>Obec Červený Kláštor</v>
      </c>
      <c r="G91" s="31"/>
      <c r="H91" s="31"/>
      <c r="I91" s="24" t="s">
        <v>29</v>
      </c>
      <c r="J91" s="27" t="str">
        <f>E21</f>
        <v xml:space="preserve"> </v>
      </c>
      <c r="K91" s="31"/>
      <c r="L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4" t="s">
        <v>27</v>
      </c>
      <c r="D92" s="31"/>
      <c r="E92" s="31"/>
      <c r="F92" s="22" t="str">
        <f>IF(E18="","",E18)</f>
        <v>Vyplň údaj</v>
      </c>
      <c r="G92" s="31"/>
      <c r="H92" s="31"/>
      <c r="I92" s="24" t="s">
        <v>32</v>
      </c>
      <c r="J92" s="27" t="str">
        <f>E24</f>
        <v>Ing. Vladimír Dubjel</v>
      </c>
      <c r="K92" s="31"/>
      <c r="L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21" t="s">
        <v>101</v>
      </c>
      <c r="D94" s="101"/>
      <c r="E94" s="101"/>
      <c r="F94" s="101"/>
      <c r="G94" s="101"/>
      <c r="H94" s="101"/>
      <c r="I94" s="101"/>
      <c r="J94" s="122" t="s">
        <v>102</v>
      </c>
      <c r="K94" s="101"/>
      <c r="L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23" t="s">
        <v>103</v>
      </c>
      <c r="D96" s="31"/>
      <c r="E96" s="31"/>
      <c r="F96" s="31"/>
      <c r="G96" s="31"/>
      <c r="H96" s="31"/>
      <c r="I96" s="31"/>
      <c r="J96" s="73">
        <f>J138</f>
        <v>0</v>
      </c>
      <c r="K96" s="31"/>
      <c r="L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65" s="9" customFormat="1" ht="24.9" customHeight="1">
      <c r="B97" s="124"/>
      <c r="D97" s="125" t="s">
        <v>105</v>
      </c>
      <c r="E97" s="126"/>
      <c r="F97" s="126"/>
      <c r="G97" s="126"/>
      <c r="H97" s="126"/>
      <c r="I97" s="126"/>
      <c r="J97" s="127">
        <f>J139</f>
        <v>0</v>
      </c>
      <c r="L97" s="124"/>
    </row>
    <row r="98" spans="1:65" s="10" customFormat="1" ht="19.95" customHeight="1">
      <c r="B98" s="128"/>
      <c r="D98" s="129" t="s">
        <v>106</v>
      </c>
      <c r="E98" s="130"/>
      <c r="F98" s="130"/>
      <c r="G98" s="130"/>
      <c r="H98" s="130"/>
      <c r="I98" s="130"/>
      <c r="J98" s="131">
        <f>J140</f>
        <v>0</v>
      </c>
      <c r="L98" s="128"/>
    </row>
    <row r="99" spans="1:65" s="10" customFormat="1" ht="19.95" customHeight="1">
      <c r="B99" s="128"/>
      <c r="D99" s="129" t="s">
        <v>107</v>
      </c>
      <c r="E99" s="130"/>
      <c r="F99" s="130"/>
      <c r="G99" s="130"/>
      <c r="H99" s="130"/>
      <c r="I99" s="130"/>
      <c r="J99" s="131">
        <f>J145</f>
        <v>0</v>
      </c>
      <c r="L99" s="128"/>
    </row>
    <row r="100" spans="1:65" s="10" customFormat="1" ht="19.95" customHeight="1">
      <c r="B100" s="128"/>
      <c r="D100" s="129" t="s">
        <v>108</v>
      </c>
      <c r="E100" s="130"/>
      <c r="F100" s="130"/>
      <c r="G100" s="130"/>
      <c r="H100" s="130"/>
      <c r="I100" s="130"/>
      <c r="J100" s="131">
        <f>J147</f>
        <v>0</v>
      </c>
      <c r="L100" s="128"/>
    </row>
    <row r="101" spans="1:65" s="10" customFormat="1" ht="19.95" customHeight="1">
      <c r="B101" s="128"/>
      <c r="D101" s="129" t="s">
        <v>109</v>
      </c>
      <c r="E101" s="130"/>
      <c r="F101" s="130"/>
      <c r="G101" s="130"/>
      <c r="H101" s="130"/>
      <c r="I101" s="130"/>
      <c r="J101" s="131">
        <f>J149</f>
        <v>0</v>
      </c>
      <c r="L101" s="128"/>
    </row>
    <row r="102" spans="1:65" s="9" customFormat="1" ht="24.9" customHeight="1">
      <c r="B102" s="124"/>
      <c r="D102" s="125" t="s">
        <v>110</v>
      </c>
      <c r="E102" s="126"/>
      <c r="F102" s="126"/>
      <c r="G102" s="126"/>
      <c r="H102" s="126"/>
      <c r="I102" s="126"/>
      <c r="J102" s="127">
        <f>J151</f>
        <v>0</v>
      </c>
      <c r="L102" s="124"/>
    </row>
    <row r="103" spans="1:65" s="10" customFormat="1" ht="19.95" customHeight="1">
      <c r="B103" s="128"/>
      <c r="D103" s="129" t="s">
        <v>111</v>
      </c>
      <c r="E103" s="130"/>
      <c r="F103" s="130"/>
      <c r="G103" s="130"/>
      <c r="H103" s="130"/>
      <c r="I103" s="130"/>
      <c r="J103" s="131">
        <f>J152</f>
        <v>0</v>
      </c>
      <c r="L103" s="128"/>
    </row>
    <row r="104" spans="1:65" s="10" customFormat="1" ht="19.95" customHeight="1">
      <c r="B104" s="128"/>
      <c r="D104" s="129" t="s">
        <v>112</v>
      </c>
      <c r="E104" s="130"/>
      <c r="F104" s="130"/>
      <c r="G104" s="130"/>
      <c r="H104" s="130"/>
      <c r="I104" s="130"/>
      <c r="J104" s="131">
        <f>J163</f>
        <v>0</v>
      </c>
      <c r="L104" s="128"/>
    </row>
    <row r="105" spans="1:65" s="10" customFormat="1" ht="19.95" customHeight="1">
      <c r="B105" s="128"/>
      <c r="D105" s="129" t="s">
        <v>113</v>
      </c>
      <c r="E105" s="130"/>
      <c r="F105" s="130"/>
      <c r="G105" s="130"/>
      <c r="H105" s="130"/>
      <c r="I105" s="130"/>
      <c r="J105" s="131">
        <f>J170</f>
        <v>0</v>
      </c>
      <c r="L105" s="128"/>
    </row>
    <row r="106" spans="1:65" s="10" customFormat="1" ht="19.95" customHeight="1">
      <c r="B106" s="128"/>
      <c r="D106" s="129" t="s">
        <v>114</v>
      </c>
      <c r="E106" s="130"/>
      <c r="F106" s="130"/>
      <c r="G106" s="130"/>
      <c r="H106" s="130"/>
      <c r="I106" s="130"/>
      <c r="J106" s="131">
        <f>J174</f>
        <v>0</v>
      </c>
      <c r="L106" s="128"/>
    </row>
    <row r="107" spans="1:65" s="10" customFormat="1" ht="19.95" customHeight="1">
      <c r="B107" s="128"/>
      <c r="D107" s="129" t="s">
        <v>115</v>
      </c>
      <c r="E107" s="130"/>
      <c r="F107" s="130"/>
      <c r="G107" s="130"/>
      <c r="H107" s="130"/>
      <c r="I107" s="130"/>
      <c r="J107" s="131">
        <f>J178</f>
        <v>0</v>
      </c>
      <c r="L107" s="128"/>
    </row>
    <row r="108" spans="1:65" s="9" customFormat="1" ht="21.75" customHeight="1">
      <c r="B108" s="124"/>
      <c r="D108" s="132" t="s">
        <v>116</v>
      </c>
      <c r="J108" s="133">
        <f>J180</f>
        <v>0</v>
      </c>
      <c r="L108" s="124"/>
    </row>
    <row r="109" spans="1:65" s="2" customFormat="1" ht="21.7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4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6.9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4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65" s="2" customFormat="1" ht="29.25" customHeight="1">
      <c r="A111" s="31"/>
      <c r="B111" s="32"/>
      <c r="C111" s="123" t="s">
        <v>117</v>
      </c>
      <c r="D111" s="31"/>
      <c r="E111" s="31"/>
      <c r="F111" s="31"/>
      <c r="G111" s="31"/>
      <c r="H111" s="31"/>
      <c r="I111" s="31"/>
      <c r="J111" s="134">
        <f>ROUND(J112 + J113 + J114 + J115 + J116 + J117,2)</f>
        <v>0</v>
      </c>
      <c r="K111" s="31"/>
      <c r="L111" s="44"/>
      <c r="N111" s="135" t="s">
        <v>41</v>
      </c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65" s="2" customFormat="1" ht="18" customHeight="1">
      <c r="A112" s="31"/>
      <c r="B112" s="136"/>
      <c r="C112" s="137"/>
      <c r="D112" s="225" t="s">
        <v>118</v>
      </c>
      <c r="E112" s="257"/>
      <c r="F112" s="257"/>
      <c r="G112" s="137"/>
      <c r="H112" s="137"/>
      <c r="I112" s="137"/>
      <c r="J112" s="92">
        <v>0</v>
      </c>
      <c r="K112" s="137"/>
      <c r="L112" s="139"/>
      <c r="M112" s="140"/>
      <c r="N112" s="141" t="s">
        <v>43</v>
      </c>
      <c r="O112" s="140"/>
      <c r="P112" s="140"/>
      <c r="Q112" s="140"/>
      <c r="R112" s="140"/>
      <c r="S112" s="137"/>
      <c r="T112" s="137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2" t="s">
        <v>119</v>
      </c>
      <c r="AZ112" s="140"/>
      <c r="BA112" s="140"/>
      <c r="BB112" s="140"/>
      <c r="BC112" s="140"/>
      <c r="BD112" s="140"/>
      <c r="BE112" s="143">
        <f t="shared" ref="BE112:BE117" si="0">IF(N112="základná",J112,0)</f>
        <v>0</v>
      </c>
      <c r="BF112" s="143">
        <f t="shared" ref="BF112:BF117" si="1">IF(N112="znížená",J112,0)</f>
        <v>0</v>
      </c>
      <c r="BG112" s="143">
        <f t="shared" ref="BG112:BG117" si="2">IF(N112="zákl. prenesená",J112,0)</f>
        <v>0</v>
      </c>
      <c r="BH112" s="143">
        <f t="shared" ref="BH112:BH117" si="3">IF(N112="zníž. prenesená",J112,0)</f>
        <v>0</v>
      </c>
      <c r="BI112" s="143">
        <f t="shared" ref="BI112:BI117" si="4">IF(N112="nulová",J112,0)</f>
        <v>0</v>
      </c>
      <c r="BJ112" s="142" t="s">
        <v>120</v>
      </c>
      <c r="BK112" s="140"/>
      <c r="BL112" s="140"/>
      <c r="BM112" s="140"/>
    </row>
    <row r="113" spans="1:65" s="2" customFormat="1" ht="18" customHeight="1">
      <c r="A113" s="31"/>
      <c r="B113" s="136"/>
      <c r="C113" s="137"/>
      <c r="D113" s="225" t="s">
        <v>121</v>
      </c>
      <c r="E113" s="257"/>
      <c r="F113" s="257"/>
      <c r="G113" s="137"/>
      <c r="H113" s="137"/>
      <c r="I113" s="137"/>
      <c r="J113" s="92">
        <v>0</v>
      </c>
      <c r="K113" s="137"/>
      <c r="L113" s="139"/>
      <c r="M113" s="140"/>
      <c r="N113" s="141" t="s">
        <v>43</v>
      </c>
      <c r="O113" s="140"/>
      <c r="P113" s="140"/>
      <c r="Q113" s="140"/>
      <c r="R113" s="140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2" t="s">
        <v>119</v>
      </c>
      <c r="AZ113" s="140"/>
      <c r="BA113" s="140"/>
      <c r="BB113" s="140"/>
      <c r="BC113" s="140"/>
      <c r="BD113" s="140"/>
      <c r="BE113" s="143">
        <f t="shared" si="0"/>
        <v>0</v>
      </c>
      <c r="BF113" s="143">
        <f t="shared" si="1"/>
        <v>0</v>
      </c>
      <c r="BG113" s="143">
        <f t="shared" si="2"/>
        <v>0</v>
      </c>
      <c r="BH113" s="143">
        <f t="shared" si="3"/>
        <v>0</v>
      </c>
      <c r="BI113" s="143">
        <f t="shared" si="4"/>
        <v>0</v>
      </c>
      <c r="BJ113" s="142" t="s">
        <v>120</v>
      </c>
      <c r="BK113" s="140"/>
      <c r="BL113" s="140"/>
      <c r="BM113" s="140"/>
    </row>
    <row r="114" spans="1:65" s="2" customFormat="1" ht="18" customHeight="1">
      <c r="A114" s="31"/>
      <c r="B114" s="136"/>
      <c r="C114" s="137"/>
      <c r="D114" s="225" t="s">
        <v>122</v>
      </c>
      <c r="E114" s="257"/>
      <c r="F114" s="257"/>
      <c r="G114" s="137"/>
      <c r="H114" s="137"/>
      <c r="I114" s="137"/>
      <c r="J114" s="92">
        <v>0</v>
      </c>
      <c r="K114" s="137"/>
      <c r="L114" s="139"/>
      <c r="M114" s="140"/>
      <c r="N114" s="141" t="s">
        <v>43</v>
      </c>
      <c r="O114" s="140"/>
      <c r="P114" s="140"/>
      <c r="Q114" s="140"/>
      <c r="R114" s="140"/>
      <c r="S114" s="137"/>
      <c r="T114" s="137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2" t="s">
        <v>119</v>
      </c>
      <c r="AZ114" s="140"/>
      <c r="BA114" s="140"/>
      <c r="BB114" s="140"/>
      <c r="BC114" s="140"/>
      <c r="BD114" s="140"/>
      <c r="BE114" s="143">
        <f t="shared" si="0"/>
        <v>0</v>
      </c>
      <c r="BF114" s="143">
        <f t="shared" si="1"/>
        <v>0</v>
      </c>
      <c r="BG114" s="143">
        <f t="shared" si="2"/>
        <v>0</v>
      </c>
      <c r="BH114" s="143">
        <f t="shared" si="3"/>
        <v>0</v>
      </c>
      <c r="BI114" s="143">
        <f t="shared" si="4"/>
        <v>0</v>
      </c>
      <c r="BJ114" s="142" t="s">
        <v>120</v>
      </c>
      <c r="BK114" s="140"/>
      <c r="BL114" s="140"/>
      <c r="BM114" s="140"/>
    </row>
    <row r="115" spans="1:65" s="2" customFormat="1" ht="18" customHeight="1">
      <c r="A115" s="31"/>
      <c r="B115" s="136"/>
      <c r="C115" s="137"/>
      <c r="D115" s="225" t="s">
        <v>123</v>
      </c>
      <c r="E115" s="257"/>
      <c r="F115" s="257"/>
      <c r="G115" s="137"/>
      <c r="H115" s="137"/>
      <c r="I115" s="137"/>
      <c r="J115" s="92">
        <v>0</v>
      </c>
      <c r="K115" s="137"/>
      <c r="L115" s="139"/>
      <c r="M115" s="140"/>
      <c r="N115" s="141" t="s">
        <v>43</v>
      </c>
      <c r="O115" s="140"/>
      <c r="P115" s="140"/>
      <c r="Q115" s="140"/>
      <c r="R115" s="140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2" t="s">
        <v>119</v>
      </c>
      <c r="AZ115" s="140"/>
      <c r="BA115" s="140"/>
      <c r="BB115" s="140"/>
      <c r="BC115" s="140"/>
      <c r="BD115" s="140"/>
      <c r="BE115" s="143">
        <f t="shared" si="0"/>
        <v>0</v>
      </c>
      <c r="BF115" s="143">
        <f t="shared" si="1"/>
        <v>0</v>
      </c>
      <c r="BG115" s="143">
        <f t="shared" si="2"/>
        <v>0</v>
      </c>
      <c r="BH115" s="143">
        <f t="shared" si="3"/>
        <v>0</v>
      </c>
      <c r="BI115" s="143">
        <f t="shared" si="4"/>
        <v>0</v>
      </c>
      <c r="BJ115" s="142" t="s">
        <v>120</v>
      </c>
      <c r="BK115" s="140"/>
      <c r="BL115" s="140"/>
      <c r="BM115" s="140"/>
    </row>
    <row r="116" spans="1:65" s="2" customFormat="1" ht="18" customHeight="1">
      <c r="A116" s="31"/>
      <c r="B116" s="136"/>
      <c r="C116" s="137"/>
      <c r="D116" s="225" t="s">
        <v>124</v>
      </c>
      <c r="E116" s="257"/>
      <c r="F116" s="257"/>
      <c r="G116" s="137"/>
      <c r="H116" s="137"/>
      <c r="I116" s="137"/>
      <c r="J116" s="92">
        <v>0</v>
      </c>
      <c r="K116" s="137"/>
      <c r="L116" s="139"/>
      <c r="M116" s="140"/>
      <c r="N116" s="141" t="s">
        <v>43</v>
      </c>
      <c r="O116" s="140"/>
      <c r="P116" s="140"/>
      <c r="Q116" s="140"/>
      <c r="R116" s="140"/>
      <c r="S116" s="137"/>
      <c r="T116" s="137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2" t="s">
        <v>119</v>
      </c>
      <c r="AZ116" s="140"/>
      <c r="BA116" s="140"/>
      <c r="BB116" s="140"/>
      <c r="BC116" s="140"/>
      <c r="BD116" s="140"/>
      <c r="BE116" s="143">
        <f t="shared" si="0"/>
        <v>0</v>
      </c>
      <c r="BF116" s="143">
        <f t="shared" si="1"/>
        <v>0</v>
      </c>
      <c r="BG116" s="143">
        <f t="shared" si="2"/>
        <v>0</v>
      </c>
      <c r="BH116" s="143">
        <f t="shared" si="3"/>
        <v>0</v>
      </c>
      <c r="BI116" s="143">
        <f t="shared" si="4"/>
        <v>0</v>
      </c>
      <c r="BJ116" s="142" t="s">
        <v>120</v>
      </c>
      <c r="BK116" s="140"/>
      <c r="BL116" s="140"/>
      <c r="BM116" s="140"/>
    </row>
    <row r="117" spans="1:65" s="2" customFormat="1" ht="18" customHeight="1">
      <c r="A117" s="31"/>
      <c r="B117" s="136"/>
      <c r="C117" s="137"/>
      <c r="D117" s="138" t="s">
        <v>125</v>
      </c>
      <c r="E117" s="137"/>
      <c r="F117" s="137"/>
      <c r="G117" s="137"/>
      <c r="H117" s="137"/>
      <c r="I117" s="137"/>
      <c r="J117" s="92">
        <f>ROUND(J30*T117,2)</f>
        <v>0</v>
      </c>
      <c r="K117" s="137"/>
      <c r="L117" s="139"/>
      <c r="M117" s="140"/>
      <c r="N117" s="141" t="s">
        <v>43</v>
      </c>
      <c r="O117" s="140"/>
      <c r="P117" s="140"/>
      <c r="Q117" s="140"/>
      <c r="R117" s="140"/>
      <c r="S117" s="137"/>
      <c r="T117" s="137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2" t="s">
        <v>126</v>
      </c>
      <c r="AZ117" s="140"/>
      <c r="BA117" s="140"/>
      <c r="BB117" s="140"/>
      <c r="BC117" s="140"/>
      <c r="BD117" s="140"/>
      <c r="BE117" s="143">
        <f t="shared" si="0"/>
        <v>0</v>
      </c>
      <c r="BF117" s="143">
        <f t="shared" si="1"/>
        <v>0</v>
      </c>
      <c r="BG117" s="143">
        <f t="shared" si="2"/>
        <v>0</v>
      </c>
      <c r="BH117" s="143">
        <f t="shared" si="3"/>
        <v>0</v>
      </c>
      <c r="BI117" s="143">
        <f t="shared" si="4"/>
        <v>0</v>
      </c>
      <c r="BJ117" s="142" t="s">
        <v>120</v>
      </c>
      <c r="BK117" s="140"/>
      <c r="BL117" s="140"/>
      <c r="BM117" s="140"/>
    </row>
    <row r="118" spans="1:65" s="2" customFormat="1" ht="10.199999999999999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9.25" customHeight="1">
      <c r="A119" s="31"/>
      <c r="B119" s="32"/>
      <c r="C119" s="100" t="s">
        <v>95</v>
      </c>
      <c r="D119" s="101"/>
      <c r="E119" s="101"/>
      <c r="F119" s="101"/>
      <c r="G119" s="101"/>
      <c r="H119" s="101"/>
      <c r="I119" s="101"/>
      <c r="J119" s="102">
        <f>ROUND(J96+J111,2)</f>
        <v>0</v>
      </c>
      <c r="K119" s="101"/>
      <c r="L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" customHeight="1">
      <c r="A120" s="31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4" spans="1:65" s="2" customFormat="1" ht="6.9" customHeight="1">
      <c r="A124" s="3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44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24.9" customHeight="1">
      <c r="A125" s="31"/>
      <c r="B125" s="32"/>
      <c r="C125" s="18" t="s">
        <v>127</v>
      </c>
      <c r="D125" s="31"/>
      <c r="E125" s="31"/>
      <c r="F125" s="31"/>
      <c r="G125" s="31"/>
      <c r="H125" s="31"/>
      <c r="I125" s="31"/>
      <c r="J125" s="31"/>
      <c r="K125" s="31"/>
      <c r="L125" s="44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2" customFormat="1" ht="6.9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4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5" s="2" customFormat="1" ht="12" customHeight="1">
      <c r="A127" s="31"/>
      <c r="B127" s="32"/>
      <c r="C127" s="24" t="s">
        <v>15</v>
      </c>
      <c r="D127" s="31"/>
      <c r="E127" s="31"/>
      <c r="F127" s="31"/>
      <c r="G127" s="31"/>
      <c r="H127" s="31"/>
      <c r="I127" s="31"/>
      <c r="J127" s="31"/>
      <c r="K127" s="31"/>
      <c r="L127" s="44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16.5" customHeight="1">
      <c r="A128" s="31"/>
      <c r="B128" s="32"/>
      <c r="C128" s="31"/>
      <c r="D128" s="31"/>
      <c r="E128" s="253" t="str">
        <f>E7</f>
        <v>Autobusová zastávka č.2</v>
      </c>
      <c r="F128" s="254"/>
      <c r="G128" s="254"/>
      <c r="H128" s="254"/>
      <c r="I128" s="31"/>
      <c r="J128" s="31"/>
      <c r="K128" s="31"/>
      <c r="L128" s="44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4" t="s">
        <v>97</v>
      </c>
      <c r="D129" s="31"/>
      <c r="E129" s="31"/>
      <c r="F129" s="31"/>
      <c r="G129" s="31"/>
      <c r="H129" s="31"/>
      <c r="I129" s="31"/>
      <c r="J129" s="31"/>
      <c r="K129" s="31"/>
      <c r="L129" s="44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6.5" customHeight="1">
      <c r="A130" s="31"/>
      <c r="B130" s="32"/>
      <c r="C130" s="31"/>
      <c r="D130" s="31"/>
      <c r="E130" s="205" t="str">
        <f>E9</f>
        <v>001 - Rozpocet</v>
      </c>
      <c r="F130" s="255"/>
      <c r="G130" s="255"/>
      <c r="H130" s="255"/>
      <c r="I130" s="31"/>
      <c r="J130" s="31"/>
      <c r="K130" s="31"/>
      <c r="L130" s="44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" customHeight="1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4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2" customHeight="1">
      <c r="A132" s="31"/>
      <c r="B132" s="32"/>
      <c r="C132" s="24" t="s">
        <v>19</v>
      </c>
      <c r="D132" s="31"/>
      <c r="E132" s="31"/>
      <c r="F132" s="22" t="str">
        <f>F12</f>
        <v>Červený Kláštor</v>
      </c>
      <c r="G132" s="31"/>
      <c r="H132" s="31"/>
      <c r="I132" s="24" t="s">
        <v>21</v>
      </c>
      <c r="J132" s="57" t="str">
        <f>IF(J12="","",J12)</f>
        <v>26. 1. 2022</v>
      </c>
      <c r="K132" s="31"/>
      <c r="L132" s="44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6.9" customHeight="1">
      <c r="A133" s="31"/>
      <c r="B133" s="32"/>
      <c r="C133" s="31"/>
      <c r="D133" s="31"/>
      <c r="E133" s="31"/>
      <c r="F133" s="31"/>
      <c r="G133" s="31"/>
      <c r="H133" s="31"/>
      <c r="I133" s="31"/>
      <c r="J133" s="31"/>
      <c r="K133" s="31"/>
      <c r="L133" s="44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5.15" customHeight="1">
      <c r="A134" s="31"/>
      <c r="B134" s="32"/>
      <c r="C134" s="24" t="s">
        <v>23</v>
      </c>
      <c r="D134" s="31"/>
      <c r="E134" s="31"/>
      <c r="F134" s="22" t="str">
        <f>E15</f>
        <v>Obec Červený Kláštor</v>
      </c>
      <c r="G134" s="31"/>
      <c r="H134" s="31"/>
      <c r="I134" s="24" t="s">
        <v>29</v>
      </c>
      <c r="J134" s="27" t="str">
        <f>E21</f>
        <v xml:space="preserve"> </v>
      </c>
      <c r="K134" s="31"/>
      <c r="L134" s="44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5.15" customHeight="1">
      <c r="A135" s="31"/>
      <c r="B135" s="32"/>
      <c r="C135" s="24" t="s">
        <v>27</v>
      </c>
      <c r="D135" s="31"/>
      <c r="E135" s="31"/>
      <c r="F135" s="22" t="str">
        <f>IF(E18="","",E18)</f>
        <v>Vyplň údaj</v>
      </c>
      <c r="G135" s="31"/>
      <c r="H135" s="31"/>
      <c r="I135" s="24" t="s">
        <v>32</v>
      </c>
      <c r="J135" s="27" t="str">
        <f>E24</f>
        <v>Ing. Vladimír Dubjel</v>
      </c>
      <c r="K135" s="31"/>
      <c r="L135" s="44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10.35" customHeight="1">
      <c r="A136" s="31"/>
      <c r="B136" s="32"/>
      <c r="C136" s="31"/>
      <c r="D136" s="31"/>
      <c r="E136" s="31"/>
      <c r="F136" s="31"/>
      <c r="G136" s="31"/>
      <c r="H136" s="31"/>
      <c r="I136" s="31"/>
      <c r="J136" s="31"/>
      <c r="K136" s="31"/>
      <c r="L136" s="44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11" customFormat="1" ht="29.25" customHeight="1">
      <c r="A137" s="144"/>
      <c r="B137" s="145"/>
      <c r="C137" s="146" t="s">
        <v>128</v>
      </c>
      <c r="D137" s="147" t="s">
        <v>62</v>
      </c>
      <c r="E137" s="147" t="s">
        <v>58</v>
      </c>
      <c r="F137" s="147" t="s">
        <v>59</v>
      </c>
      <c r="G137" s="147" t="s">
        <v>129</v>
      </c>
      <c r="H137" s="147" t="s">
        <v>130</v>
      </c>
      <c r="I137" s="147" t="s">
        <v>131</v>
      </c>
      <c r="J137" s="148" t="s">
        <v>102</v>
      </c>
      <c r="K137" s="149" t="s">
        <v>132</v>
      </c>
      <c r="L137" s="150"/>
      <c r="M137" s="64" t="s">
        <v>1</v>
      </c>
      <c r="N137" s="65" t="s">
        <v>41</v>
      </c>
      <c r="O137" s="65" t="s">
        <v>133</v>
      </c>
      <c r="P137" s="65" t="s">
        <v>134</v>
      </c>
      <c r="Q137" s="65" t="s">
        <v>135</v>
      </c>
      <c r="R137" s="65" t="s">
        <v>136</v>
      </c>
      <c r="S137" s="65" t="s">
        <v>137</v>
      </c>
      <c r="T137" s="66" t="s">
        <v>138</v>
      </c>
      <c r="U137" s="144"/>
      <c r="V137" s="144"/>
      <c r="W137" s="144"/>
      <c r="X137" s="144"/>
      <c r="Y137" s="144"/>
      <c r="Z137" s="144"/>
      <c r="AA137" s="144"/>
      <c r="AB137" s="144"/>
      <c r="AC137" s="144"/>
      <c r="AD137" s="144"/>
      <c r="AE137" s="144"/>
    </row>
    <row r="138" spans="1:65" s="2" customFormat="1" ht="22.8" customHeight="1">
      <c r="A138" s="31"/>
      <c r="B138" s="32"/>
      <c r="C138" s="71" t="s">
        <v>99</v>
      </c>
      <c r="D138" s="31"/>
      <c r="E138" s="31"/>
      <c r="F138" s="31"/>
      <c r="G138" s="31"/>
      <c r="H138" s="31"/>
      <c r="I138" s="31"/>
      <c r="J138" s="151">
        <f>BK138</f>
        <v>0</v>
      </c>
      <c r="K138" s="31"/>
      <c r="L138" s="32"/>
      <c r="M138" s="67"/>
      <c r="N138" s="58"/>
      <c r="O138" s="68"/>
      <c r="P138" s="152">
        <f>P139+P151+P180</f>
        <v>0</v>
      </c>
      <c r="Q138" s="68"/>
      <c r="R138" s="152">
        <f>R139+R151+R180</f>
        <v>12.908127302879999</v>
      </c>
      <c r="S138" s="68"/>
      <c r="T138" s="153">
        <f>T139+T151+T180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76</v>
      </c>
      <c r="AU138" s="14" t="s">
        <v>104</v>
      </c>
      <c r="BK138" s="154">
        <f>BK139+BK151+BK180</f>
        <v>0</v>
      </c>
    </row>
    <row r="139" spans="1:65" s="12" customFormat="1" ht="25.95" customHeight="1">
      <c r="B139" s="155"/>
      <c r="D139" s="156" t="s">
        <v>76</v>
      </c>
      <c r="E139" s="157" t="s">
        <v>139</v>
      </c>
      <c r="F139" s="157" t="s">
        <v>140</v>
      </c>
      <c r="I139" s="158"/>
      <c r="J139" s="133">
        <f>BK139</f>
        <v>0</v>
      </c>
      <c r="L139" s="155"/>
      <c r="M139" s="159"/>
      <c r="N139" s="160"/>
      <c r="O139" s="160"/>
      <c r="P139" s="161">
        <f>P140+P145+P147+P149</f>
        <v>0</v>
      </c>
      <c r="Q139" s="160"/>
      <c r="R139" s="161">
        <f>R140+R145+R147+R149</f>
        <v>11.922992880879999</v>
      </c>
      <c r="S139" s="160"/>
      <c r="T139" s="162">
        <f>T140+T145+T147+T149</f>
        <v>0</v>
      </c>
      <c r="AR139" s="156" t="s">
        <v>85</v>
      </c>
      <c r="AT139" s="163" t="s">
        <v>76</v>
      </c>
      <c r="AU139" s="163" t="s">
        <v>77</v>
      </c>
      <c r="AY139" s="156" t="s">
        <v>141</v>
      </c>
      <c r="BK139" s="164">
        <f>BK140+BK145+BK147+BK149</f>
        <v>0</v>
      </c>
    </row>
    <row r="140" spans="1:65" s="12" customFormat="1" ht="22.8" customHeight="1">
      <c r="B140" s="155"/>
      <c r="D140" s="156" t="s">
        <v>76</v>
      </c>
      <c r="E140" s="165" t="s">
        <v>142</v>
      </c>
      <c r="F140" s="165" t="s">
        <v>143</v>
      </c>
      <c r="I140" s="158"/>
      <c r="J140" s="166">
        <f>BK140</f>
        <v>0</v>
      </c>
      <c r="L140" s="155"/>
      <c r="M140" s="159"/>
      <c r="N140" s="160"/>
      <c r="O140" s="160"/>
      <c r="P140" s="161">
        <f>SUM(P141:P144)</f>
        <v>0</v>
      </c>
      <c r="Q140" s="160"/>
      <c r="R140" s="161">
        <f>SUM(R141:R144)</f>
        <v>2.9042103148800003</v>
      </c>
      <c r="S140" s="160"/>
      <c r="T140" s="162">
        <f>SUM(T141:T144)</f>
        <v>0</v>
      </c>
      <c r="AR140" s="156" t="s">
        <v>85</v>
      </c>
      <c r="AT140" s="163" t="s">
        <v>76</v>
      </c>
      <c r="AU140" s="163" t="s">
        <v>85</v>
      </c>
      <c r="AY140" s="156" t="s">
        <v>141</v>
      </c>
      <c r="BK140" s="164">
        <f>SUM(BK141:BK144)</f>
        <v>0</v>
      </c>
    </row>
    <row r="141" spans="1:65" s="2" customFormat="1" ht="16.5" customHeight="1">
      <c r="A141" s="31"/>
      <c r="B141" s="136"/>
      <c r="C141" s="167" t="s">
        <v>85</v>
      </c>
      <c r="D141" s="167" t="s">
        <v>144</v>
      </c>
      <c r="E141" s="168" t="s">
        <v>145</v>
      </c>
      <c r="F141" s="169" t="s">
        <v>146</v>
      </c>
      <c r="G141" s="170" t="s">
        <v>147</v>
      </c>
      <c r="H141" s="171">
        <v>0.67500000000000004</v>
      </c>
      <c r="I141" s="172"/>
      <c r="J141" s="173">
        <f>ROUND(I141*H141,2)</f>
        <v>0</v>
      </c>
      <c r="K141" s="174"/>
      <c r="L141" s="32"/>
      <c r="M141" s="175" t="s">
        <v>1</v>
      </c>
      <c r="N141" s="176" t="s">
        <v>43</v>
      </c>
      <c r="O141" s="60"/>
      <c r="P141" s="177">
        <f>O141*H141</f>
        <v>0</v>
      </c>
      <c r="Q141" s="177">
        <v>2.2009988680000001</v>
      </c>
      <c r="R141" s="177">
        <f>Q141*H141</f>
        <v>1.4856742359000001</v>
      </c>
      <c r="S141" s="177">
        <v>0</v>
      </c>
      <c r="T141" s="17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9" t="s">
        <v>148</v>
      </c>
      <c r="AT141" s="179" t="s">
        <v>144</v>
      </c>
      <c r="AU141" s="179" t="s">
        <v>120</v>
      </c>
      <c r="AY141" s="14" t="s">
        <v>141</v>
      </c>
      <c r="BE141" s="96">
        <f>IF(N141="základná",J141,0)</f>
        <v>0</v>
      </c>
      <c r="BF141" s="96">
        <f>IF(N141="znížená",J141,0)</f>
        <v>0</v>
      </c>
      <c r="BG141" s="96">
        <f>IF(N141="zákl. prenesená",J141,0)</f>
        <v>0</v>
      </c>
      <c r="BH141" s="96">
        <f>IF(N141="zníž. prenesená",J141,0)</f>
        <v>0</v>
      </c>
      <c r="BI141" s="96">
        <f>IF(N141="nulová",J141,0)</f>
        <v>0</v>
      </c>
      <c r="BJ141" s="14" t="s">
        <v>120</v>
      </c>
      <c r="BK141" s="96">
        <f>ROUND(I141*H141,2)</f>
        <v>0</v>
      </c>
      <c r="BL141" s="14" t="s">
        <v>148</v>
      </c>
      <c r="BM141" s="179" t="s">
        <v>85</v>
      </c>
    </row>
    <row r="142" spans="1:65" s="2" customFormat="1" ht="16.5" customHeight="1">
      <c r="A142" s="31"/>
      <c r="B142" s="136"/>
      <c r="C142" s="167" t="s">
        <v>120</v>
      </c>
      <c r="D142" s="167" t="s">
        <v>144</v>
      </c>
      <c r="E142" s="168" t="s">
        <v>149</v>
      </c>
      <c r="F142" s="169" t="s">
        <v>150</v>
      </c>
      <c r="G142" s="170" t="s">
        <v>151</v>
      </c>
      <c r="H142" s="171">
        <v>0.02</v>
      </c>
      <c r="I142" s="172"/>
      <c r="J142" s="173">
        <f>ROUND(I142*H142,2)</f>
        <v>0</v>
      </c>
      <c r="K142" s="174"/>
      <c r="L142" s="32"/>
      <c r="M142" s="175" t="s">
        <v>1</v>
      </c>
      <c r="N142" s="176" t="s">
        <v>43</v>
      </c>
      <c r="O142" s="60"/>
      <c r="P142" s="177">
        <f>O142*H142</f>
        <v>0</v>
      </c>
      <c r="Q142" s="177">
        <v>1.015203949</v>
      </c>
      <c r="R142" s="177">
        <f>Q142*H142</f>
        <v>2.0304078980000001E-2</v>
      </c>
      <c r="S142" s="177">
        <v>0</v>
      </c>
      <c r="T142" s="17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9" t="s">
        <v>148</v>
      </c>
      <c r="AT142" s="179" t="s">
        <v>144</v>
      </c>
      <c r="AU142" s="179" t="s">
        <v>120</v>
      </c>
      <c r="AY142" s="14" t="s">
        <v>141</v>
      </c>
      <c r="BE142" s="96">
        <f>IF(N142="základná",J142,0)</f>
        <v>0</v>
      </c>
      <c r="BF142" s="96">
        <f>IF(N142="znížená",J142,0)</f>
        <v>0</v>
      </c>
      <c r="BG142" s="96">
        <f>IF(N142="zákl. prenesená",J142,0)</f>
        <v>0</v>
      </c>
      <c r="BH142" s="96">
        <f>IF(N142="zníž. prenesená",J142,0)</f>
        <v>0</v>
      </c>
      <c r="BI142" s="96">
        <f>IF(N142="nulová",J142,0)</f>
        <v>0</v>
      </c>
      <c r="BJ142" s="14" t="s">
        <v>120</v>
      </c>
      <c r="BK142" s="96">
        <f>ROUND(I142*H142,2)</f>
        <v>0</v>
      </c>
      <c r="BL142" s="14" t="s">
        <v>148</v>
      </c>
      <c r="BM142" s="179" t="s">
        <v>120</v>
      </c>
    </row>
    <row r="143" spans="1:65" s="2" customFormat="1" ht="24.15" customHeight="1">
      <c r="A143" s="31"/>
      <c r="B143" s="136"/>
      <c r="C143" s="167" t="s">
        <v>142</v>
      </c>
      <c r="D143" s="167" t="s">
        <v>144</v>
      </c>
      <c r="E143" s="168" t="s">
        <v>152</v>
      </c>
      <c r="F143" s="169" t="s">
        <v>153</v>
      </c>
      <c r="G143" s="170" t="s">
        <v>147</v>
      </c>
      <c r="H143" s="171">
        <v>0.748</v>
      </c>
      <c r="I143" s="172"/>
      <c r="J143" s="173">
        <f>ROUND(I143*H143,2)</f>
        <v>0</v>
      </c>
      <c r="K143" s="174"/>
      <c r="L143" s="32"/>
      <c r="M143" s="175" t="s">
        <v>1</v>
      </c>
      <c r="N143" s="176" t="s">
        <v>43</v>
      </c>
      <c r="O143" s="60"/>
      <c r="P143" s="177">
        <f>O143*H143</f>
        <v>0</v>
      </c>
      <c r="Q143" s="177">
        <v>0.29399999999999998</v>
      </c>
      <c r="R143" s="177">
        <f>Q143*H143</f>
        <v>0.219912</v>
      </c>
      <c r="S143" s="177">
        <v>0</v>
      </c>
      <c r="T143" s="17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9" t="s">
        <v>148</v>
      </c>
      <c r="AT143" s="179" t="s">
        <v>144</v>
      </c>
      <c r="AU143" s="179" t="s">
        <v>120</v>
      </c>
      <c r="AY143" s="14" t="s">
        <v>141</v>
      </c>
      <c r="BE143" s="96">
        <f>IF(N143="základná",J143,0)</f>
        <v>0</v>
      </c>
      <c r="BF143" s="96">
        <f>IF(N143="znížená",J143,0)</f>
        <v>0</v>
      </c>
      <c r="BG143" s="96">
        <f>IF(N143="zákl. prenesená",J143,0)</f>
        <v>0</v>
      </c>
      <c r="BH143" s="96">
        <f>IF(N143="zníž. prenesená",J143,0)</f>
        <v>0</v>
      </c>
      <c r="BI143" s="96">
        <f>IF(N143="nulová",J143,0)</f>
        <v>0</v>
      </c>
      <c r="BJ143" s="14" t="s">
        <v>120</v>
      </c>
      <c r="BK143" s="96">
        <f>ROUND(I143*H143,2)</f>
        <v>0</v>
      </c>
      <c r="BL143" s="14" t="s">
        <v>148</v>
      </c>
      <c r="BM143" s="179" t="s">
        <v>142</v>
      </c>
    </row>
    <row r="144" spans="1:65" s="2" customFormat="1" ht="24.15" customHeight="1">
      <c r="A144" s="31"/>
      <c r="B144" s="136"/>
      <c r="C144" s="180" t="s">
        <v>148</v>
      </c>
      <c r="D144" s="180" t="s">
        <v>154</v>
      </c>
      <c r="E144" s="181" t="s">
        <v>155</v>
      </c>
      <c r="F144" s="182" t="s">
        <v>156</v>
      </c>
      <c r="G144" s="183" t="s">
        <v>157</v>
      </c>
      <c r="H144" s="184">
        <v>45.32</v>
      </c>
      <c r="I144" s="185"/>
      <c r="J144" s="186">
        <f>ROUND(I144*H144,2)</f>
        <v>0</v>
      </c>
      <c r="K144" s="187"/>
      <c r="L144" s="188"/>
      <c r="M144" s="189" t="s">
        <v>1</v>
      </c>
      <c r="N144" s="190" t="s">
        <v>43</v>
      </c>
      <c r="O144" s="60"/>
      <c r="P144" s="177">
        <f>O144*H144</f>
        <v>0</v>
      </c>
      <c r="Q144" s="177">
        <v>2.5999999999999999E-2</v>
      </c>
      <c r="R144" s="177">
        <f>Q144*H144</f>
        <v>1.17832</v>
      </c>
      <c r="S144" s="177">
        <v>0</v>
      </c>
      <c r="T144" s="17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9" t="s">
        <v>158</v>
      </c>
      <c r="AT144" s="179" t="s">
        <v>154</v>
      </c>
      <c r="AU144" s="179" t="s">
        <v>120</v>
      </c>
      <c r="AY144" s="14" t="s">
        <v>141</v>
      </c>
      <c r="BE144" s="96">
        <f>IF(N144="základná",J144,0)</f>
        <v>0</v>
      </c>
      <c r="BF144" s="96">
        <f>IF(N144="znížená",J144,0)</f>
        <v>0</v>
      </c>
      <c r="BG144" s="96">
        <f>IF(N144="zákl. prenesená",J144,0)</f>
        <v>0</v>
      </c>
      <c r="BH144" s="96">
        <f>IF(N144="zníž. prenesená",J144,0)</f>
        <v>0</v>
      </c>
      <c r="BI144" s="96">
        <f>IF(N144="nulová",J144,0)</f>
        <v>0</v>
      </c>
      <c r="BJ144" s="14" t="s">
        <v>120</v>
      </c>
      <c r="BK144" s="96">
        <f>ROUND(I144*H144,2)</f>
        <v>0</v>
      </c>
      <c r="BL144" s="14" t="s">
        <v>148</v>
      </c>
      <c r="BM144" s="179" t="s">
        <v>148</v>
      </c>
    </row>
    <row r="145" spans="1:65" s="12" customFormat="1" ht="22.8" customHeight="1">
      <c r="B145" s="155"/>
      <c r="D145" s="156" t="s">
        <v>76</v>
      </c>
      <c r="E145" s="165" t="s">
        <v>148</v>
      </c>
      <c r="F145" s="165" t="s">
        <v>159</v>
      </c>
      <c r="I145" s="158"/>
      <c r="J145" s="166">
        <f>BK145</f>
        <v>0</v>
      </c>
      <c r="L145" s="155"/>
      <c r="M145" s="159"/>
      <c r="N145" s="160"/>
      <c r="O145" s="160"/>
      <c r="P145" s="161">
        <f>P146</f>
        <v>0</v>
      </c>
      <c r="Q145" s="160"/>
      <c r="R145" s="161">
        <f>R146</f>
        <v>8.9314263999999994</v>
      </c>
      <c r="S145" s="160"/>
      <c r="T145" s="162">
        <f>T146</f>
        <v>0</v>
      </c>
      <c r="AR145" s="156" t="s">
        <v>85</v>
      </c>
      <c r="AT145" s="163" t="s">
        <v>76</v>
      </c>
      <c r="AU145" s="163" t="s">
        <v>85</v>
      </c>
      <c r="AY145" s="156" t="s">
        <v>141</v>
      </c>
      <c r="BK145" s="164">
        <f>BK146</f>
        <v>0</v>
      </c>
    </row>
    <row r="146" spans="1:65" s="2" customFormat="1" ht="37.799999999999997" customHeight="1">
      <c r="A146" s="31"/>
      <c r="B146" s="136"/>
      <c r="C146" s="167" t="s">
        <v>160</v>
      </c>
      <c r="D146" s="167" t="s">
        <v>144</v>
      </c>
      <c r="E146" s="168" t="s">
        <v>161</v>
      </c>
      <c r="F146" s="169" t="s">
        <v>162</v>
      </c>
      <c r="G146" s="170" t="s">
        <v>163</v>
      </c>
      <c r="H146" s="171">
        <v>12.62</v>
      </c>
      <c r="I146" s="172"/>
      <c r="J146" s="173">
        <f>ROUND(I146*H146,2)</f>
        <v>0</v>
      </c>
      <c r="K146" s="174"/>
      <c r="L146" s="32"/>
      <c r="M146" s="175" t="s">
        <v>1</v>
      </c>
      <c r="N146" s="176" t="s">
        <v>43</v>
      </c>
      <c r="O146" s="60"/>
      <c r="P146" s="177">
        <f>O146*H146</f>
        <v>0</v>
      </c>
      <c r="Q146" s="177">
        <v>0.70772000000000002</v>
      </c>
      <c r="R146" s="177">
        <f>Q146*H146</f>
        <v>8.9314263999999994</v>
      </c>
      <c r="S146" s="177">
        <v>0</v>
      </c>
      <c r="T146" s="178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9" t="s">
        <v>148</v>
      </c>
      <c r="AT146" s="179" t="s">
        <v>144</v>
      </c>
      <c r="AU146" s="179" t="s">
        <v>120</v>
      </c>
      <c r="AY146" s="14" t="s">
        <v>141</v>
      </c>
      <c r="BE146" s="96">
        <f>IF(N146="základná",J146,0)</f>
        <v>0</v>
      </c>
      <c r="BF146" s="96">
        <f>IF(N146="znížená",J146,0)</f>
        <v>0</v>
      </c>
      <c r="BG146" s="96">
        <f>IF(N146="zákl. prenesená",J146,0)</f>
        <v>0</v>
      </c>
      <c r="BH146" s="96">
        <f>IF(N146="zníž. prenesená",J146,0)</f>
        <v>0</v>
      </c>
      <c r="BI146" s="96">
        <f>IF(N146="nulová",J146,0)</f>
        <v>0</v>
      </c>
      <c r="BJ146" s="14" t="s">
        <v>120</v>
      </c>
      <c r="BK146" s="96">
        <f>ROUND(I146*H146,2)</f>
        <v>0</v>
      </c>
      <c r="BL146" s="14" t="s">
        <v>148</v>
      </c>
      <c r="BM146" s="179" t="s">
        <v>160</v>
      </c>
    </row>
    <row r="147" spans="1:65" s="12" customFormat="1" ht="22.8" customHeight="1">
      <c r="B147" s="155"/>
      <c r="D147" s="156" t="s">
        <v>76</v>
      </c>
      <c r="E147" s="165" t="s">
        <v>164</v>
      </c>
      <c r="F147" s="165" t="s">
        <v>165</v>
      </c>
      <c r="I147" s="158"/>
      <c r="J147" s="166">
        <f>BK147</f>
        <v>0</v>
      </c>
      <c r="L147" s="155"/>
      <c r="M147" s="159"/>
      <c r="N147" s="160"/>
      <c r="O147" s="160"/>
      <c r="P147" s="161">
        <f>P148</f>
        <v>0</v>
      </c>
      <c r="Q147" s="160"/>
      <c r="R147" s="161">
        <f>R148</f>
        <v>8.7356165999999999E-2</v>
      </c>
      <c r="S147" s="160"/>
      <c r="T147" s="162">
        <f>T148</f>
        <v>0</v>
      </c>
      <c r="AR147" s="156" t="s">
        <v>85</v>
      </c>
      <c r="AT147" s="163" t="s">
        <v>76</v>
      </c>
      <c r="AU147" s="163" t="s">
        <v>85</v>
      </c>
      <c r="AY147" s="156" t="s">
        <v>141</v>
      </c>
      <c r="BK147" s="164">
        <f>BK148</f>
        <v>0</v>
      </c>
    </row>
    <row r="148" spans="1:65" s="2" customFormat="1" ht="24.15" customHeight="1">
      <c r="A148" s="31"/>
      <c r="B148" s="136"/>
      <c r="C148" s="167" t="s">
        <v>166</v>
      </c>
      <c r="D148" s="167" t="s">
        <v>144</v>
      </c>
      <c r="E148" s="168" t="s">
        <v>167</v>
      </c>
      <c r="F148" s="169" t="s">
        <v>168</v>
      </c>
      <c r="G148" s="170" t="s">
        <v>163</v>
      </c>
      <c r="H148" s="171">
        <v>1.7</v>
      </c>
      <c r="I148" s="172"/>
      <c r="J148" s="173">
        <f>ROUND(I148*H148,2)</f>
        <v>0</v>
      </c>
      <c r="K148" s="174"/>
      <c r="L148" s="32"/>
      <c r="M148" s="175" t="s">
        <v>1</v>
      </c>
      <c r="N148" s="176" t="s">
        <v>43</v>
      </c>
      <c r="O148" s="60"/>
      <c r="P148" s="177">
        <f>O148*H148</f>
        <v>0</v>
      </c>
      <c r="Q148" s="177">
        <v>5.1385979999999998E-2</v>
      </c>
      <c r="R148" s="177">
        <f>Q148*H148</f>
        <v>8.7356165999999999E-2</v>
      </c>
      <c r="S148" s="177">
        <v>0</v>
      </c>
      <c r="T148" s="17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9" t="s">
        <v>148</v>
      </c>
      <c r="AT148" s="179" t="s">
        <v>144</v>
      </c>
      <c r="AU148" s="179" t="s">
        <v>120</v>
      </c>
      <c r="AY148" s="14" t="s">
        <v>141</v>
      </c>
      <c r="BE148" s="96">
        <f>IF(N148="základná",J148,0)</f>
        <v>0</v>
      </c>
      <c r="BF148" s="96">
        <f>IF(N148="znížená",J148,0)</f>
        <v>0</v>
      </c>
      <c r="BG148" s="96">
        <f>IF(N148="zákl. prenesená",J148,0)</f>
        <v>0</v>
      </c>
      <c r="BH148" s="96">
        <f>IF(N148="zníž. prenesená",J148,0)</f>
        <v>0</v>
      </c>
      <c r="BI148" s="96">
        <f>IF(N148="nulová",J148,0)</f>
        <v>0</v>
      </c>
      <c r="BJ148" s="14" t="s">
        <v>120</v>
      </c>
      <c r="BK148" s="96">
        <f>ROUND(I148*H148,2)</f>
        <v>0</v>
      </c>
      <c r="BL148" s="14" t="s">
        <v>148</v>
      </c>
      <c r="BM148" s="179" t="s">
        <v>166</v>
      </c>
    </row>
    <row r="149" spans="1:65" s="12" customFormat="1" ht="22.8" customHeight="1">
      <c r="B149" s="155"/>
      <c r="D149" s="156" t="s">
        <v>76</v>
      </c>
      <c r="E149" s="165" t="s">
        <v>169</v>
      </c>
      <c r="F149" s="165" t="s">
        <v>170</v>
      </c>
      <c r="I149" s="158"/>
      <c r="J149" s="166">
        <f>BK149</f>
        <v>0</v>
      </c>
      <c r="L149" s="155"/>
      <c r="M149" s="159"/>
      <c r="N149" s="160"/>
      <c r="O149" s="160"/>
      <c r="P149" s="161">
        <f>P150</f>
        <v>0</v>
      </c>
      <c r="Q149" s="160"/>
      <c r="R149" s="161">
        <f>R150</f>
        <v>0</v>
      </c>
      <c r="S149" s="160"/>
      <c r="T149" s="162">
        <f>T150</f>
        <v>0</v>
      </c>
      <c r="AR149" s="156" t="s">
        <v>85</v>
      </c>
      <c r="AT149" s="163" t="s">
        <v>76</v>
      </c>
      <c r="AU149" s="163" t="s">
        <v>85</v>
      </c>
      <c r="AY149" s="156" t="s">
        <v>141</v>
      </c>
      <c r="BK149" s="164">
        <f>BK150</f>
        <v>0</v>
      </c>
    </row>
    <row r="150" spans="1:65" s="2" customFormat="1" ht="24.15" customHeight="1">
      <c r="A150" s="31"/>
      <c r="B150" s="136"/>
      <c r="C150" s="167" t="s">
        <v>171</v>
      </c>
      <c r="D150" s="167" t="s">
        <v>144</v>
      </c>
      <c r="E150" s="168" t="s">
        <v>172</v>
      </c>
      <c r="F150" s="169" t="s">
        <v>173</v>
      </c>
      <c r="G150" s="170" t="s">
        <v>151</v>
      </c>
      <c r="H150" s="171">
        <v>12.468</v>
      </c>
      <c r="I150" s="172"/>
      <c r="J150" s="173">
        <f>ROUND(I150*H150,2)</f>
        <v>0</v>
      </c>
      <c r="K150" s="174"/>
      <c r="L150" s="32"/>
      <c r="M150" s="175" t="s">
        <v>1</v>
      </c>
      <c r="N150" s="176" t="s">
        <v>43</v>
      </c>
      <c r="O150" s="60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9" t="s">
        <v>148</v>
      </c>
      <c r="AT150" s="179" t="s">
        <v>144</v>
      </c>
      <c r="AU150" s="179" t="s">
        <v>120</v>
      </c>
      <c r="AY150" s="14" t="s">
        <v>141</v>
      </c>
      <c r="BE150" s="96">
        <f>IF(N150="základná",J150,0)</f>
        <v>0</v>
      </c>
      <c r="BF150" s="96">
        <f>IF(N150="znížená",J150,0)</f>
        <v>0</v>
      </c>
      <c r="BG150" s="96">
        <f>IF(N150="zákl. prenesená",J150,0)</f>
        <v>0</v>
      </c>
      <c r="BH150" s="96">
        <f>IF(N150="zníž. prenesená",J150,0)</f>
        <v>0</v>
      </c>
      <c r="BI150" s="96">
        <f>IF(N150="nulová",J150,0)</f>
        <v>0</v>
      </c>
      <c r="BJ150" s="14" t="s">
        <v>120</v>
      </c>
      <c r="BK150" s="96">
        <f>ROUND(I150*H150,2)</f>
        <v>0</v>
      </c>
      <c r="BL150" s="14" t="s">
        <v>148</v>
      </c>
      <c r="BM150" s="179" t="s">
        <v>171</v>
      </c>
    </row>
    <row r="151" spans="1:65" s="12" customFormat="1" ht="25.95" customHeight="1">
      <c r="B151" s="155"/>
      <c r="D151" s="156" t="s">
        <v>76</v>
      </c>
      <c r="E151" s="157" t="s">
        <v>174</v>
      </c>
      <c r="F151" s="157" t="s">
        <v>175</v>
      </c>
      <c r="I151" s="158"/>
      <c r="J151" s="133">
        <f>BK151</f>
        <v>0</v>
      </c>
      <c r="L151" s="155"/>
      <c r="M151" s="159"/>
      <c r="N151" s="160"/>
      <c r="O151" s="160"/>
      <c r="P151" s="161">
        <f>P152+P163+P170+P174+P178</f>
        <v>0</v>
      </c>
      <c r="Q151" s="160"/>
      <c r="R151" s="161">
        <f>R152+R163+R170+R174+R178</f>
        <v>0.98513442200000023</v>
      </c>
      <c r="S151" s="160"/>
      <c r="T151" s="162">
        <f>T152+T163+T170+T174+T178</f>
        <v>0</v>
      </c>
      <c r="AR151" s="156" t="s">
        <v>120</v>
      </c>
      <c r="AT151" s="163" t="s">
        <v>76</v>
      </c>
      <c r="AU151" s="163" t="s">
        <v>77</v>
      </c>
      <c r="AY151" s="156" t="s">
        <v>141</v>
      </c>
      <c r="BK151" s="164">
        <f>BK152+BK163+BK170+BK174+BK178</f>
        <v>0</v>
      </c>
    </row>
    <row r="152" spans="1:65" s="12" customFormat="1" ht="22.8" customHeight="1">
      <c r="B152" s="155"/>
      <c r="D152" s="156" t="s">
        <v>76</v>
      </c>
      <c r="E152" s="165" t="s">
        <v>176</v>
      </c>
      <c r="F152" s="165" t="s">
        <v>177</v>
      </c>
      <c r="I152" s="158"/>
      <c r="J152" s="166">
        <f>BK152</f>
        <v>0</v>
      </c>
      <c r="L152" s="155"/>
      <c r="M152" s="159"/>
      <c r="N152" s="160"/>
      <c r="O152" s="160"/>
      <c r="P152" s="161">
        <f>SUM(P153:P162)</f>
        <v>0</v>
      </c>
      <c r="Q152" s="160"/>
      <c r="R152" s="161">
        <f>SUM(R153:R162)</f>
        <v>0.37390713000000003</v>
      </c>
      <c r="S152" s="160"/>
      <c r="T152" s="162">
        <f>SUM(T153:T162)</f>
        <v>0</v>
      </c>
      <c r="AR152" s="156" t="s">
        <v>120</v>
      </c>
      <c r="AT152" s="163" t="s">
        <v>76</v>
      </c>
      <c r="AU152" s="163" t="s">
        <v>85</v>
      </c>
      <c r="AY152" s="156" t="s">
        <v>141</v>
      </c>
      <c r="BK152" s="164">
        <f>SUM(BK153:BK162)</f>
        <v>0</v>
      </c>
    </row>
    <row r="153" spans="1:65" s="2" customFormat="1" ht="24.15" customHeight="1">
      <c r="A153" s="31"/>
      <c r="B153" s="136"/>
      <c r="C153" s="167" t="s">
        <v>158</v>
      </c>
      <c r="D153" s="167" t="s">
        <v>144</v>
      </c>
      <c r="E153" s="168" t="s">
        <v>178</v>
      </c>
      <c r="F153" s="169" t="s">
        <v>179</v>
      </c>
      <c r="G153" s="170" t="s">
        <v>180</v>
      </c>
      <c r="H153" s="171">
        <v>38</v>
      </c>
      <c r="I153" s="172"/>
      <c r="J153" s="173">
        <f t="shared" ref="J153:J162" si="5">ROUND(I153*H153,2)</f>
        <v>0</v>
      </c>
      <c r="K153" s="174"/>
      <c r="L153" s="32"/>
      <c r="M153" s="175" t="s">
        <v>1</v>
      </c>
      <c r="N153" s="176" t="s">
        <v>43</v>
      </c>
      <c r="O153" s="60"/>
      <c r="P153" s="177">
        <f t="shared" ref="P153:P162" si="6">O153*H153</f>
        <v>0</v>
      </c>
      <c r="Q153" s="177">
        <v>2.5999999999999998E-4</v>
      </c>
      <c r="R153" s="177">
        <f t="shared" ref="R153:R162" si="7">Q153*H153</f>
        <v>9.8799999999999999E-3</v>
      </c>
      <c r="S153" s="177">
        <v>0</v>
      </c>
      <c r="T153" s="178">
        <f t="shared" ref="T153:T162" si="8"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9" t="s">
        <v>181</v>
      </c>
      <c r="AT153" s="179" t="s">
        <v>144</v>
      </c>
      <c r="AU153" s="179" t="s">
        <v>120</v>
      </c>
      <c r="AY153" s="14" t="s">
        <v>141</v>
      </c>
      <c r="BE153" s="96">
        <f t="shared" ref="BE153:BE162" si="9">IF(N153="základná",J153,0)</f>
        <v>0</v>
      </c>
      <c r="BF153" s="96">
        <f t="shared" ref="BF153:BF162" si="10">IF(N153="znížená",J153,0)</f>
        <v>0</v>
      </c>
      <c r="BG153" s="96">
        <f t="shared" ref="BG153:BG162" si="11">IF(N153="zákl. prenesená",J153,0)</f>
        <v>0</v>
      </c>
      <c r="BH153" s="96">
        <f t="shared" ref="BH153:BH162" si="12">IF(N153="zníž. prenesená",J153,0)</f>
        <v>0</v>
      </c>
      <c r="BI153" s="96">
        <f t="shared" ref="BI153:BI162" si="13">IF(N153="nulová",J153,0)</f>
        <v>0</v>
      </c>
      <c r="BJ153" s="14" t="s">
        <v>120</v>
      </c>
      <c r="BK153" s="96">
        <f t="shared" ref="BK153:BK162" si="14">ROUND(I153*H153,2)</f>
        <v>0</v>
      </c>
      <c r="BL153" s="14" t="s">
        <v>181</v>
      </c>
      <c r="BM153" s="179" t="s">
        <v>158</v>
      </c>
    </row>
    <row r="154" spans="1:65" s="2" customFormat="1" ht="33" customHeight="1">
      <c r="A154" s="31"/>
      <c r="B154" s="136"/>
      <c r="C154" s="180" t="s">
        <v>164</v>
      </c>
      <c r="D154" s="180" t="s">
        <v>154</v>
      </c>
      <c r="E154" s="181" t="s">
        <v>182</v>
      </c>
      <c r="F154" s="182" t="s">
        <v>183</v>
      </c>
      <c r="G154" s="183" t="s">
        <v>147</v>
      </c>
      <c r="H154" s="184">
        <v>7.5999999999999998E-2</v>
      </c>
      <c r="I154" s="185"/>
      <c r="J154" s="186">
        <f t="shared" si="5"/>
        <v>0</v>
      </c>
      <c r="K154" s="187"/>
      <c r="L154" s="188"/>
      <c r="M154" s="189" t="s">
        <v>1</v>
      </c>
      <c r="N154" s="190" t="s">
        <v>43</v>
      </c>
      <c r="O154" s="60"/>
      <c r="P154" s="177">
        <f t="shared" si="6"/>
        <v>0</v>
      </c>
      <c r="Q154" s="177">
        <v>0.55000000000000004</v>
      </c>
      <c r="R154" s="177">
        <f t="shared" si="7"/>
        <v>4.1800000000000004E-2</v>
      </c>
      <c r="S154" s="177">
        <v>0</v>
      </c>
      <c r="T154" s="178">
        <f t="shared" si="8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9" t="s">
        <v>184</v>
      </c>
      <c r="AT154" s="179" t="s">
        <v>154</v>
      </c>
      <c r="AU154" s="179" t="s">
        <v>120</v>
      </c>
      <c r="AY154" s="14" t="s">
        <v>141</v>
      </c>
      <c r="BE154" s="96">
        <f t="shared" si="9"/>
        <v>0</v>
      </c>
      <c r="BF154" s="96">
        <f t="shared" si="10"/>
        <v>0</v>
      </c>
      <c r="BG154" s="96">
        <f t="shared" si="11"/>
        <v>0</v>
      </c>
      <c r="BH154" s="96">
        <f t="shared" si="12"/>
        <v>0</v>
      </c>
      <c r="BI154" s="96">
        <f t="shared" si="13"/>
        <v>0</v>
      </c>
      <c r="BJ154" s="14" t="s">
        <v>120</v>
      </c>
      <c r="BK154" s="96">
        <f t="shared" si="14"/>
        <v>0</v>
      </c>
      <c r="BL154" s="14" t="s">
        <v>181</v>
      </c>
      <c r="BM154" s="179" t="s">
        <v>164</v>
      </c>
    </row>
    <row r="155" spans="1:65" s="2" customFormat="1" ht="33" customHeight="1">
      <c r="A155" s="31"/>
      <c r="B155" s="136"/>
      <c r="C155" s="180" t="s">
        <v>185</v>
      </c>
      <c r="D155" s="180" t="s">
        <v>154</v>
      </c>
      <c r="E155" s="181" t="s">
        <v>186</v>
      </c>
      <c r="F155" s="182" t="s">
        <v>187</v>
      </c>
      <c r="G155" s="183" t="s">
        <v>147</v>
      </c>
      <c r="H155" s="184">
        <v>0.16900000000000001</v>
      </c>
      <c r="I155" s="185"/>
      <c r="J155" s="186">
        <f t="shared" si="5"/>
        <v>0</v>
      </c>
      <c r="K155" s="187"/>
      <c r="L155" s="188"/>
      <c r="M155" s="189" t="s">
        <v>1</v>
      </c>
      <c r="N155" s="190" t="s">
        <v>43</v>
      </c>
      <c r="O155" s="60"/>
      <c r="P155" s="177">
        <f t="shared" si="6"/>
        <v>0</v>
      </c>
      <c r="Q155" s="177">
        <v>0.55000000000000004</v>
      </c>
      <c r="R155" s="177">
        <f t="shared" si="7"/>
        <v>9.2950000000000019E-2</v>
      </c>
      <c r="S155" s="177">
        <v>0</v>
      </c>
      <c r="T155" s="178">
        <f t="shared" si="8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9" t="s">
        <v>184</v>
      </c>
      <c r="AT155" s="179" t="s">
        <v>154</v>
      </c>
      <c r="AU155" s="179" t="s">
        <v>120</v>
      </c>
      <c r="AY155" s="14" t="s">
        <v>141</v>
      </c>
      <c r="BE155" s="96">
        <f t="shared" si="9"/>
        <v>0</v>
      </c>
      <c r="BF155" s="96">
        <f t="shared" si="10"/>
        <v>0</v>
      </c>
      <c r="BG155" s="96">
        <f t="shared" si="11"/>
        <v>0</v>
      </c>
      <c r="BH155" s="96">
        <f t="shared" si="12"/>
        <v>0</v>
      </c>
      <c r="BI155" s="96">
        <f t="shared" si="13"/>
        <v>0</v>
      </c>
      <c r="BJ155" s="14" t="s">
        <v>120</v>
      </c>
      <c r="BK155" s="96">
        <f t="shared" si="14"/>
        <v>0</v>
      </c>
      <c r="BL155" s="14" t="s">
        <v>181</v>
      </c>
      <c r="BM155" s="179" t="s">
        <v>185</v>
      </c>
    </row>
    <row r="156" spans="1:65" s="2" customFormat="1" ht="33" customHeight="1">
      <c r="A156" s="31"/>
      <c r="B156" s="136"/>
      <c r="C156" s="180" t="s">
        <v>188</v>
      </c>
      <c r="D156" s="180" t="s">
        <v>154</v>
      </c>
      <c r="E156" s="181" t="s">
        <v>189</v>
      </c>
      <c r="F156" s="182" t="s">
        <v>190</v>
      </c>
      <c r="G156" s="183" t="s">
        <v>147</v>
      </c>
      <c r="H156" s="184">
        <v>0.253</v>
      </c>
      <c r="I156" s="185"/>
      <c r="J156" s="186">
        <f t="shared" si="5"/>
        <v>0</v>
      </c>
      <c r="K156" s="187"/>
      <c r="L156" s="188"/>
      <c r="M156" s="189" t="s">
        <v>1</v>
      </c>
      <c r="N156" s="190" t="s">
        <v>43</v>
      </c>
      <c r="O156" s="60"/>
      <c r="P156" s="177">
        <f t="shared" si="6"/>
        <v>0</v>
      </c>
      <c r="Q156" s="177">
        <v>0.55000000000000004</v>
      </c>
      <c r="R156" s="177">
        <f t="shared" si="7"/>
        <v>0.13915000000000002</v>
      </c>
      <c r="S156" s="177">
        <v>0</v>
      </c>
      <c r="T156" s="178">
        <f t="shared" si="8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9" t="s">
        <v>184</v>
      </c>
      <c r="AT156" s="179" t="s">
        <v>154</v>
      </c>
      <c r="AU156" s="179" t="s">
        <v>120</v>
      </c>
      <c r="AY156" s="14" t="s">
        <v>141</v>
      </c>
      <c r="BE156" s="96">
        <f t="shared" si="9"/>
        <v>0</v>
      </c>
      <c r="BF156" s="96">
        <f t="shared" si="10"/>
        <v>0</v>
      </c>
      <c r="BG156" s="96">
        <f t="shared" si="11"/>
        <v>0</v>
      </c>
      <c r="BH156" s="96">
        <f t="shared" si="12"/>
        <v>0</v>
      </c>
      <c r="BI156" s="96">
        <f t="shared" si="13"/>
        <v>0</v>
      </c>
      <c r="BJ156" s="14" t="s">
        <v>120</v>
      </c>
      <c r="BK156" s="96">
        <f t="shared" si="14"/>
        <v>0</v>
      </c>
      <c r="BL156" s="14" t="s">
        <v>181</v>
      </c>
      <c r="BM156" s="179" t="s">
        <v>188</v>
      </c>
    </row>
    <row r="157" spans="1:65" s="2" customFormat="1" ht="24.15" customHeight="1">
      <c r="A157" s="31"/>
      <c r="B157" s="136"/>
      <c r="C157" s="167" t="s">
        <v>191</v>
      </c>
      <c r="D157" s="167" t="s">
        <v>144</v>
      </c>
      <c r="E157" s="168" t="s">
        <v>192</v>
      </c>
      <c r="F157" s="169" t="s">
        <v>193</v>
      </c>
      <c r="G157" s="170" t="s">
        <v>163</v>
      </c>
      <c r="H157" s="171">
        <v>7.7</v>
      </c>
      <c r="I157" s="172"/>
      <c r="J157" s="173">
        <f t="shared" si="5"/>
        <v>0</v>
      </c>
      <c r="K157" s="174"/>
      <c r="L157" s="32"/>
      <c r="M157" s="175" t="s">
        <v>1</v>
      </c>
      <c r="N157" s="176" t="s">
        <v>43</v>
      </c>
      <c r="O157" s="60"/>
      <c r="P157" s="177">
        <f t="shared" si="6"/>
        <v>0</v>
      </c>
      <c r="Q157" s="177">
        <v>0</v>
      </c>
      <c r="R157" s="177">
        <f t="shared" si="7"/>
        <v>0</v>
      </c>
      <c r="S157" s="177">
        <v>0</v>
      </c>
      <c r="T157" s="178">
        <f t="shared" si="8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9" t="s">
        <v>181</v>
      </c>
      <c r="AT157" s="179" t="s">
        <v>144</v>
      </c>
      <c r="AU157" s="179" t="s">
        <v>120</v>
      </c>
      <c r="AY157" s="14" t="s">
        <v>141</v>
      </c>
      <c r="BE157" s="96">
        <f t="shared" si="9"/>
        <v>0</v>
      </c>
      <c r="BF157" s="96">
        <f t="shared" si="10"/>
        <v>0</v>
      </c>
      <c r="BG157" s="96">
        <f t="shared" si="11"/>
        <v>0</v>
      </c>
      <c r="BH157" s="96">
        <f t="shared" si="12"/>
        <v>0</v>
      </c>
      <c r="BI157" s="96">
        <f t="shared" si="13"/>
        <v>0</v>
      </c>
      <c r="BJ157" s="14" t="s">
        <v>120</v>
      </c>
      <c r="BK157" s="96">
        <f t="shared" si="14"/>
        <v>0</v>
      </c>
      <c r="BL157" s="14" t="s">
        <v>181</v>
      </c>
      <c r="BM157" s="179" t="s">
        <v>191</v>
      </c>
    </row>
    <row r="158" spans="1:65" s="2" customFormat="1" ht="33" customHeight="1">
      <c r="A158" s="31"/>
      <c r="B158" s="136"/>
      <c r="C158" s="180" t="s">
        <v>194</v>
      </c>
      <c r="D158" s="180" t="s">
        <v>154</v>
      </c>
      <c r="E158" s="181" t="s">
        <v>195</v>
      </c>
      <c r="F158" s="182" t="s">
        <v>196</v>
      </c>
      <c r="G158" s="183" t="s">
        <v>147</v>
      </c>
      <c r="H158" s="184">
        <v>0.14000000000000001</v>
      </c>
      <c r="I158" s="185"/>
      <c r="J158" s="186">
        <f t="shared" si="5"/>
        <v>0</v>
      </c>
      <c r="K158" s="187"/>
      <c r="L158" s="188"/>
      <c r="M158" s="189" t="s">
        <v>1</v>
      </c>
      <c r="N158" s="190" t="s">
        <v>43</v>
      </c>
      <c r="O158" s="60"/>
      <c r="P158" s="177">
        <f t="shared" si="6"/>
        <v>0</v>
      </c>
      <c r="Q158" s="177">
        <v>0.55000000000000004</v>
      </c>
      <c r="R158" s="177">
        <f t="shared" si="7"/>
        <v>7.7000000000000013E-2</v>
      </c>
      <c r="S158" s="177">
        <v>0</v>
      </c>
      <c r="T158" s="178">
        <f t="shared" si="8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9" t="s">
        <v>184</v>
      </c>
      <c r="AT158" s="179" t="s">
        <v>154</v>
      </c>
      <c r="AU158" s="179" t="s">
        <v>120</v>
      </c>
      <c r="AY158" s="14" t="s">
        <v>141</v>
      </c>
      <c r="BE158" s="96">
        <f t="shared" si="9"/>
        <v>0</v>
      </c>
      <c r="BF158" s="96">
        <f t="shared" si="10"/>
        <v>0</v>
      </c>
      <c r="BG158" s="96">
        <f t="shared" si="11"/>
        <v>0</v>
      </c>
      <c r="BH158" s="96">
        <f t="shared" si="12"/>
        <v>0</v>
      </c>
      <c r="BI158" s="96">
        <f t="shared" si="13"/>
        <v>0</v>
      </c>
      <c r="BJ158" s="14" t="s">
        <v>120</v>
      </c>
      <c r="BK158" s="96">
        <f t="shared" si="14"/>
        <v>0</v>
      </c>
      <c r="BL158" s="14" t="s">
        <v>181</v>
      </c>
      <c r="BM158" s="179" t="s">
        <v>194</v>
      </c>
    </row>
    <row r="159" spans="1:65" s="2" customFormat="1" ht="24.15" customHeight="1">
      <c r="A159" s="31"/>
      <c r="B159" s="136"/>
      <c r="C159" s="167" t="s">
        <v>197</v>
      </c>
      <c r="D159" s="167" t="s">
        <v>144</v>
      </c>
      <c r="E159" s="168" t="s">
        <v>198</v>
      </c>
      <c r="F159" s="169" t="s">
        <v>199</v>
      </c>
      <c r="G159" s="170" t="s">
        <v>163</v>
      </c>
      <c r="H159" s="171">
        <v>0.84</v>
      </c>
      <c r="I159" s="172"/>
      <c r="J159" s="173">
        <f t="shared" si="5"/>
        <v>0</v>
      </c>
      <c r="K159" s="174"/>
      <c r="L159" s="32"/>
      <c r="M159" s="175" t="s">
        <v>1</v>
      </c>
      <c r="N159" s="176" t="s">
        <v>43</v>
      </c>
      <c r="O159" s="60"/>
      <c r="P159" s="177">
        <f t="shared" si="6"/>
        <v>0</v>
      </c>
      <c r="Q159" s="177">
        <v>2.4199999999999998E-3</v>
      </c>
      <c r="R159" s="177">
        <f t="shared" si="7"/>
        <v>2.0328E-3</v>
      </c>
      <c r="S159" s="177">
        <v>0</v>
      </c>
      <c r="T159" s="178">
        <f t="shared" si="8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9" t="s">
        <v>181</v>
      </c>
      <c r="AT159" s="179" t="s">
        <v>144</v>
      </c>
      <c r="AU159" s="179" t="s">
        <v>120</v>
      </c>
      <c r="AY159" s="14" t="s">
        <v>141</v>
      </c>
      <c r="BE159" s="96">
        <f t="shared" si="9"/>
        <v>0</v>
      </c>
      <c r="BF159" s="96">
        <f t="shared" si="10"/>
        <v>0</v>
      </c>
      <c r="BG159" s="96">
        <f t="shared" si="11"/>
        <v>0</v>
      </c>
      <c r="BH159" s="96">
        <f t="shared" si="12"/>
        <v>0</v>
      </c>
      <c r="BI159" s="96">
        <f t="shared" si="13"/>
        <v>0</v>
      </c>
      <c r="BJ159" s="14" t="s">
        <v>120</v>
      </c>
      <c r="BK159" s="96">
        <f t="shared" si="14"/>
        <v>0</v>
      </c>
      <c r="BL159" s="14" t="s">
        <v>181</v>
      </c>
      <c r="BM159" s="179" t="s">
        <v>197</v>
      </c>
    </row>
    <row r="160" spans="1:65" s="2" customFormat="1" ht="24.15" customHeight="1">
      <c r="A160" s="31"/>
      <c r="B160" s="136"/>
      <c r="C160" s="180" t="s">
        <v>200</v>
      </c>
      <c r="D160" s="180" t="s">
        <v>154</v>
      </c>
      <c r="E160" s="181" t="s">
        <v>201</v>
      </c>
      <c r="F160" s="182" t="s">
        <v>202</v>
      </c>
      <c r="G160" s="183" t="s">
        <v>163</v>
      </c>
      <c r="H160" s="184">
        <v>0.92400000000000004</v>
      </c>
      <c r="I160" s="185"/>
      <c r="J160" s="186">
        <f t="shared" si="5"/>
        <v>0</v>
      </c>
      <c r="K160" s="187"/>
      <c r="L160" s="188"/>
      <c r="M160" s="189" t="s">
        <v>1</v>
      </c>
      <c r="N160" s="190" t="s">
        <v>43</v>
      </c>
      <c r="O160" s="60"/>
      <c r="P160" s="177">
        <f t="shared" si="6"/>
        <v>0</v>
      </c>
      <c r="Q160" s="177">
        <v>9.7999999999999997E-3</v>
      </c>
      <c r="R160" s="177">
        <f t="shared" si="7"/>
        <v>9.0551999999999994E-3</v>
      </c>
      <c r="S160" s="177">
        <v>0</v>
      </c>
      <c r="T160" s="178">
        <f t="shared" si="8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9" t="s">
        <v>184</v>
      </c>
      <c r="AT160" s="179" t="s">
        <v>154</v>
      </c>
      <c r="AU160" s="179" t="s">
        <v>120</v>
      </c>
      <c r="AY160" s="14" t="s">
        <v>141</v>
      </c>
      <c r="BE160" s="96">
        <f t="shared" si="9"/>
        <v>0</v>
      </c>
      <c r="BF160" s="96">
        <f t="shared" si="10"/>
        <v>0</v>
      </c>
      <c r="BG160" s="96">
        <f t="shared" si="11"/>
        <v>0</v>
      </c>
      <c r="BH160" s="96">
        <f t="shared" si="12"/>
        <v>0</v>
      </c>
      <c r="BI160" s="96">
        <f t="shared" si="13"/>
        <v>0</v>
      </c>
      <c r="BJ160" s="14" t="s">
        <v>120</v>
      </c>
      <c r="BK160" s="96">
        <f t="shared" si="14"/>
        <v>0</v>
      </c>
      <c r="BL160" s="14" t="s">
        <v>181</v>
      </c>
      <c r="BM160" s="179" t="s">
        <v>200</v>
      </c>
    </row>
    <row r="161" spans="1:65" s="2" customFormat="1" ht="24.15" customHeight="1">
      <c r="A161" s="31"/>
      <c r="B161" s="136"/>
      <c r="C161" s="167" t="s">
        <v>181</v>
      </c>
      <c r="D161" s="167" t="s">
        <v>144</v>
      </c>
      <c r="E161" s="168" t="s">
        <v>203</v>
      </c>
      <c r="F161" s="169" t="s">
        <v>204</v>
      </c>
      <c r="G161" s="170" t="s">
        <v>147</v>
      </c>
      <c r="H161" s="171">
        <v>0.69499999999999995</v>
      </c>
      <c r="I161" s="172"/>
      <c r="J161" s="173">
        <f t="shared" si="5"/>
        <v>0</v>
      </c>
      <c r="K161" s="174"/>
      <c r="L161" s="32"/>
      <c r="M161" s="175" t="s">
        <v>1</v>
      </c>
      <c r="N161" s="176" t="s">
        <v>43</v>
      </c>
      <c r="O161" s="60"/>
      <c r="P161" s="177">
        <f t="shared" si="6"/>
        <v>0</v>
      </c>
      <c r="Q161" s="177">
        <v>2.934E-3</v>
      </c>
      <c r="R161" s="177">
        <f t="shared" si="7"/>
        <v>2.0391299999999997E-3</v>
      </c>
      <c r="S161" s="177">
        <v>0</v>
      </c>
      <c r="T161" s="178">
        <f t="shared" si="8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9" t="s">
        <v>181</v>
      </c>
      <c r="AT161" s="179" t="s">
        <v>144</v>
      </c>
      <c r="AU161" s="179" t="s">
        <v>120</v>
      </c>
      <c r="AY161" s="14" t="s">
        <v>141</v>
      </c>
      <c r="BE161" s="96">
        <f t="shared" si="9"/>
        <v>0</v>
      </c>
      <c r="BF161" s="96">
        <f t="shared" si="10"/>
        <v>0</v>
      </c>
      <c r="BG161" s="96">
        <f t="shared" si="11"/>
        <v>0</v>
      </c>
      <c r="BH161" s="96">
        <f t="shared" si="12"/>
        <v>0</v>
      </c>
      <c r="BI161" s="96">
        <f t="shared" si="13"/>
        <v>0</v>
      </c>
      <c r="BJ161" s="14" t="s">
        <v>120</v>
      </c>
      <c r="BK161" s="96">
        <f t="shared" si="14"/>
        <v>0</v>
      </c>
      <c r="BL161" s="14" t="s">
        <v>181</v>
      </c>
      <c r="BM161" s="179" t="s">
        <v>181</v>
      </c>
    </row>
    <row r="162" spans="1:65" s="2" customFormat="1" ht="24.15" customHeight="1">
      <c r="A162" s="31"/>
      <c r="B162" s="136"/>
      <c r="C162" s="167" t="s">
        <v>205</v>
      </c>
      <c r="D162" s="167" t="s">
        <v>144</v>
      </c>
      <c r="E162" s="168" t="s">
        <v>206</v>
      </c>
      <c r="F162" s="169" t="s">
        <v>207</v>
      </c>
      <c r="G162" s="170" t="s">
        <v>151</v>
      </c>
      <c r="H162" s="171">
        <v>0.4</v>
      </c>
      <c r="I162" s="172"/>
      <c r="J162" s="173">
        <f t="shared" si="5"/>
        <v>0</v>
      </c>
      <c r="K162" s="174"/>
      <c r="L162" s="32"/>
      <c r="M162" s="175" t="s">
        <v>1</v>
      </c>
      <c r="N162" s="176" t="s">
        <v>43</v>
      </c>
      <c r="O162" s="60"/>
      <c r="P162" s="177">
        <f t="shared" si="6"/>
        <v>0</v>
      </c>
      <c r="Q162" s="177">
        <v>0</v>
      </c>
      <c r="R162" s="177">
        <f t="shared" si="7"/>
        <v>0</v>
      </c>
      <c r="S162" s="177">
        <v>0</v>
      </c>
      <c r="T162" s="178">
        <f t="shared" si="8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9" t="s">
        <v>181</v>
      </c>
      <c r="AT162" s="179" t="s">
        <v>144</v>
      </c>
      <c r="AU162" s="179" t="s">
        <v>120</v>
      </c>
      <c r="AY162" s="14" t="s">
        <v>141</v>
      </c>
      <c r="BE162" s="96">
        <f t="shared" si="9"/>
        <v>0</v>
      </c>
      <c r="BF162" s="96">
        <f t="shared" si="10"/>
        <v>0</v>
      </c>
      <c r="BG162" s="96">
        <f t="shared" si="11"/>
        <v>0</v>
      </c>
      <c r="BH162" s="96">
        <f t="shared" si="12"/>
        <v>0</v>
      </c>
      <c r="BI162" s="96">
        <f t="shared" si="13"/>
        <v>0</v>
      </c>
      <c r="BJ162" s="14" t="s">
        <v>120</v>
      </c>
      <c r="BK162" s="96">
        <f t="shared" si="14"/>
        <v>0</v>
      </c>
      <c r="BL162" s="14" t="s">
        <v>181</v>
      </c>
      <c r="BM162" s="179" t="s">
        <v>205</v>
      </c>
    </row>
    <row r="163" spans="1:65" s="12" customFormat="1" ht="22.8" customHeight="1">
      <c r="B163" s="155"/>
      <c r="D163" s="156" t="s">
        <v>76</v>
      </c>
      <c r="E163" s="165" t="s">
        <v>208</v>
      </c>
      <c r="F163" s="165" t="s">
        <v>209</v>
      </c>
      <c r="I163" s="158"/>
      <c r="J163" s="166">
        <f>BK163</f>
        <v>0</v>
      </c>
      <c r="L163" s="155"/>
      <c r="M163" s="159"/>
      <c r="N163" s="160"/>
      <c r="O163" s="160"/>
      <c r="P163" s="161">
        <f>SUM(P164:P169)</f>
        <v>0</v>
      </c>
      <c r="Q163" s="160"/>
      <c r="R163" s="161">
        <f>SUM(R164:R169)</f>
        <v>1.747661E-2</v>
      </c>
      <c r="S163" s="160"/>
      <c r="T163" s="162">
        <f>SUM(T164:T169)</f>
        <v>0</v>
      </c>
      <c r="AR163" s="156" t="s">
        <v>120</v>
      </c>
      <c r="AT163" s="163" t="s">
        <v>76</v>
      </c>
      <c r="AU163" s="163" t="s">
        <v>85</v>
      </c>
      <c r="AY163" s="156" t="s">
        <v>141</v>
      </c>
      <c r="BK163" s="164">
        <f>SUM(BK164:BK169)</f>
        <v>0</v>
      </c>
    </row>
    <row r="164" spans="1:65" s="2" customFormat="1" ht="24.15" customHeight="1">
      <c r="A164" s="31"/>
      <c r="B164" s="136"/>
      <c r="C164" s="167" t="s">
        <v>210</v>
      </c>
      <c r="D164" s="167" t="s">
        <v>144</v>
      </c>
      <c r="E164" s="168" t="s">
        <v>211</v>
      </c>
      <c r="F164" s="169" t="s">
        <v>212</v>
      </c>
      <c r="G164" s="170" t="s">
        <v>180</v>
      </c>
      <c r="H164" s="171">
        <v>3.5</v>
      </c>
      <c r="I164" s="172"/>
      <c r="J164" s="173">
        <f t="shared" ref="J164:J169" si="15">ROUND(I164*H164,2)</f>
        <v>0</v>
      </c>
      <c r="K164" s="174"/>
      <c r="L164" s="32"/>
      <c r="M164" s="175" t="s">
        <v>1</v>
      </c>
      <c r="N164" s="176" t="s">
        <v>43</v>
      </c>
      <c r="O164" s="60"/>
      <c r="P164" s="177">
        <f t="shared" ref="P164:P169" si="16">O164*H164</f>
        <v>0</v>
      </c>
      <c r="Q164" s="177">
        <v>2.4829399999999999E-3</v>
      </c>
      <c r="R164" s="177">
        <f t="shared" ref="R164:R169" si="17">Q164*H164</f>
        <v>8.6902899999999998E-3</v>
      </c>
      <c r="S164" s="177">
        <v>0</v>
      </c>
      <c r="T164" s="178">
        <f t="shared" ref="T164:T169" si="18"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9" t="s">
        <v>181</v>
      </c>
      <c r="AT164" s="179" t="s">
        <v>144</v>
      </c>
      <c r="AU164" s="179" t="s">
        <v>120</v>
      </c>
      <c r="AY164" s="14" t="s">
        <v>141</v>
      </c>
      <c r="BE164" s="96">
        <f t="shared" ref="BE164:BE169" si="19">IF(N164="základná",J164,0)</f>
        <v>0</v>
      </c>
      <c r="BF164" s="96">
        <f t="shared" ref="BF164:BF169" si="20">IF(N164="znížená",J164,0)</f>
        <v>0</v>
      </c>
      <c r="BG164" s="96">
        <f t="shared" ref="BG164:BG169" si="21">IF(N164="zákl. prenesená",J164,0)</f>
        <v>0</v>
      </c>
      <c r="BH164" s="96">
        <f t="shared" ref="BH164:BH169" si="22">IF(N164="zníž. prenesená",J164,0)</f>
        <v>0</v>
      </c>
      <c r="BI164" s="96">
        <f t="shared" ref="BI164:BI169" si="23">IF(N164="nulová",J164,0)</f>
        <v>0</v>
      </c>
      <c r="BJ164" s="14" t="s">
        <v>120</v>
      </c>
      <c r="BK164" s="96">
        <f t="shared" ref="BK164:BK169" si="24">ROUND(I164*H164,2)</f>
        <v>0</v>
      </c>
      <c r="BL164" s="14" t="s">
        <v>181</v>
      </c>
      <c r="BM164" s="179" t="s">
        <v>210</v>
      </c>
    </row>
    <row r="165" spans="1:65" s="2" customFormat="1" ht="24.15" customHeight="1">
      <c r="A165" s="31"/>
      <c r="B165" s="136"/>
      <c r="C165" s="167" t="s">
        <v>213</v>
      </c>
      <c r="D165" s="167" t="s">
        <v>144</v>
      </c>
      <c r="E165" s="168" t="s">
        <v>214</v>
      </c>
      <c r="F165" s="169" t="s">
        <v>215</v>
      </c>
      <c r="G165" s="170" t="s">
        <v>157</v>
      </c>
      <c r="H165" s="171">
        <v>2</v>
      </c>
      <c r="I165" s="172"/>
      <c r="J165" s="173">
        <f t="shared" si="15"/>
        <v>0</v>
      </c>
      <c r="K165" s="174"/>
      <c r="L165" s="32"/>
      <c r="M165" s="175" t="s">
        <v>1</v>
      </c>
      <c r="N165" s="176" t="s">
        <v>43</v>
      </c>
      <c r="O165" s="60"/>
      <c r="P165" s="177">
        <f t="shared" si="16"/>
        <v>0</v>
      </c>
      <c r="Q165" s="177">
        <v>1.0545000000000001E-3</v>
      </c>
      <c r="R165" s="177">
        <f t="shared" si="17"/>
        <v>2.1090000000000002E-3</v>
      </c>
      <c r="S165" s="177">
        <v>0</v>
      </c>
      <c r="T165" s="178">
        <f t="shared" si="18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9" t="s">
        <v>181</v>
      </c>
      <c r="AT165" s="179" t="s">
        <v>144</v>
      </c>
      <c r="AU165" s="179" t="s">
        <v>120</v>
      </c>
      <c r="AY165" s="14" t="s">
        <v>141</v>
      </c>
      <c r="BE165" s="96">
        <f t="shared" si="19"/>
        <v>0</v>
      </c>
      <c r="BF165" s="96">
        <f t="shared" si="20"/>
        <v>0</v>
      </c>
      <c r="BG165" s="96">
        <f t="shared" si="21"/>
        <v>0</v>
      </c>
      <c r="BH165" s="96">
        <f t="shared" si="22"/>
        <v>0</v>
      </c>
      <c r="BI165" s="96">
        <f t="shared" si="23"/>
        <v>0</v>
      </c>
      <c r="BJ165" s="14" t="s">
        <v>120</v>
      </c>
      <c r="BK165" s="96">
        <f t="shared" si="24"/>
        <v>0</v>
      </c>
      <c r="BL165" s="14" t="s">
        <v>181</v>
      </c>
      <c r="BM165" s="179" t="s">
        <v>213</v>
      </c>
    </row>
    <row r="166" spans="1:65" s="2" customFormat="1" ht="24.15" customHeight="1">
      <c r="A166" s="31"/>
      <c r="B166" s="136"/>
      <c r="C166" s="167" t="s">
        <v>7</v>
      </c>
      <c r="D166" s="167" t="s">
        <v>144</v>
      </c>
      <c r="E166" s="168" t="s">
        <v>216</v>
      </c>
      <c r="F166" s="169" t="s">
        <v>217</v>
      </c>
      <c r="G166" s="170" t="s">
        <v>180</v>
      </c>
      <c r="H166" s="171">
        <v>2</v>
      </c>
      <c r="I166" s="172"/>
      <c r="J166" s="173">
        <f t="shared" si="15"/>
        <v>0</v>
      </c>
      <c r="K166" s="174"/>
      <c r="L166" s="32"/>
      <c r="M166" s="175" t="s">
        <v>1</v>
      </c>
      <c r="N166" s="176" t="s">
        <v>43</v>
      </c>
      <c r="O166" s="60"/>
      <c r="P166" s="177">
        <f t="shared" si="16"/>
        <v>0</v>
      </c>
      <c r="Q166" s="177">
        <v>1.9567999999999999E-3</v>
      </c>
      <c r="R166" s="177">
        <f t="shared" si="17"/>
        <v>3.9135999999999997E-3</v>
      </c>
      <c r="S166" s="177">
        <v>0</v>
      </c>
      <c r="T166" s="178">
        <f t="shared" si="18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79" t="s">
        <v>181</v>
      </c>
      <c r="AT166" s="179" t="s">
        <v>144</v>
      </c>
      <c r="AU166" s="179" t="s">
        <v>120</v>
      </c>
      <c r="AY166" s="14" t="s">
        <v>141</v>
      </c>
      <c r="BE166" s="96">
        <f t="shared" si="19"/>
        <v>0</v>
      </c>
      <c r="BF166" s="96">
        <f t="shared" si="20"/>
        <v>0</v>
      </c>
      <c r="BG166" s="96">
        <f t="shared" si="21"/>
        <v>0</v>
      </c>
      <c r="BH166" s="96">
        <f t="shared" si="22"/>
        <v>0</v>
      </c>
      <c r="BI166" s="96">
        <f t="shared" si="23"/>
        <v>0</v>
      </c>
      <c r="BJ166" s="14" t="s">
        <v>120</v>
      </c>
      <c r="BK166" s="96">
        <f t="shared" si="24"/>
        <v>0</v>
      </c>
      <c r="BL166" s="14" t="s">
        <v>181</v>
      </c>
      <c r="BM166" s="179" t="s">
        <v>7</v>
      </c>
    </row>
    <row r="167" spans="1:65" s="2" customFormat="1" ht="33" customHeight="1">
      <c r="A167" s="31"/>
      <c r="B167" s="136"/>
      <c r="C167" s="167" t="s">
        <v>218</v>
      </c>
      <c r="D167" s="167" t="s">
        <v>144</v>
      </c>
      <c r="E167" s="168" t="s">
        <v>219</v>
      </c>
      <c r="F167" s="169" t="s">
        <v>220</v>
      </c>
      <c r="G167" s="170" t="s">
        <v>157</v>
      </c>
      <c r="H167" s="171">
        <v>1</v>
      </c>
      <c r="I167" s="172"/>
      <c r="J167" s="173">
        <f t="shared" si="15"/>
        <v>0</v>
      </c>
      <c r="K167" s="174"/>
      <c r="L167" s="32"/>
      <c r="M167" s="175" t="s">
        <v>1</v>
      </c>
      <c r="N167" s="176" t="s">
        <v>43</v>
      </c>
      <c r="O167" s="60"/>
      <c r="P167" s="177">
        <f t="shared" si="16"/>
        <v>0</v>
      </c>
      <c r="Q167" s="177">
        <v>1.84304E-3</v>
      </c>
      <c r="R167" s="177">
        <f t="shared" si="17"/>
        <v>1.84304E-3</v>
      </c>
      <c r="S167" s="177">
        <v>0</v>
      </c>
      <c r="T167" s="178">
        <f t="shared" si="18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9" t="s">
        <v>181</v>
      </c>
      <c r="AT167" s="179" t="s">
        <v>144</v>
      </c>
      <c r="AU167" s="179" t="s">
        <v>120</v>
      </c>
      <c r="AY167" s="14" t="s">
        <v>141</v>
      </c>
      <c r="BE167" s="96">
        <f t="shared" si="19"/>
        <v>0</v>
      </c>
      <c r="BF167" s="96">
        <f t="shared" si="20"/>
        <v>0</v>
      </c>
      <c r="BG167" s="96">
        <f t="shared" si="21"/>
        <v>0</v>
      </c>
      <c r="BH167" s="96">
        <f t="shared" si="22"/>
        <v>0</v>
      </c>
      <c r="BI167" s="96">
        <f t="shared" si="23"/>
        <v>0</v>
      </c>
      <c r="BJ167" s="14" t="s">
        <v>120</v>
      </c>
      <c r="BK167" s="96">
        <f t="shared" si="24"/>
        <v>0</v>
      </c>
      <c r="BL167" s="14" t="s">
        <v>181</v>
      </c>
      <c r="BM167" s="179" t="s">
        <v>218</v>
      </c>
    </row>
    <row r="168" spans="1:65" s="2" customFormat="1" ht="33" customHeight="1">
      <c r="A168" s="31"/>
      <c r="B168" s="136"/>
      <c r="C168" s="167" t="s">
        <v>221</v>
      </c>
      <c r="D168" s="167" t="s">
        <v>144</v>
      </c>
      <c r="E168" s="168" t="s">
        <v>222</v>
      </c>
      <c r="F168" s="169" t="s">
        <v>223</v>
      </c>
      <c r="G168" s="170" t="s">
        <v>157</v>
      </c>
      <c r="H168" s="171">
        <v>1</v>
      </c>
      <c r="I168" s="172"/>
      <c r="J168" s="173">
        <f t="shared" si="15"/>
        <v>0</v>
      </c>
      <c r="K168" s="174"/>
      <c r="L168" s="32"/>
      <c r="M168" s="175" t="s">
        <v>1</v>
      </c>
      <c r="N168" s="176" t="s">
        <v>43</v>
      </c>
      <c r="O168" s="60"/>
      <c r="P168" s="177">
        <f t="shared" si="16"/>
        <v>0</v>
      </c>
      <c r="Q168" s="177">
        <v>9.2068E-4</v>
      </c>
      <c r="R168" s="177">
        <f t="shared" si="17"/>
        <v>9.2068E-4</v>
      </c>
      <c r="S168" s="177">
        <v>0</v>
      </c>
      <c r="T168" s="178">
        <f t="shared" si="18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9" t="s">
        <v>181</v>
      </c>
      <c r="AT168" s="179" t="s">
        <v>144</v>
      </c>
      <c r="AU168" s="179" t="s">
        <v>120</v>
      </c>
      <c r="AY168" s="14" t="s">
        <v>141</v>
      </c>
      <c r="BE168" s="96">
        <f t="shared" si="19"/>
        <v>0</v>
      </c>
      <c r="BF168" s="96">
        <f t="shared" si="20"/>
        <v>0</v>
      </c>
      <c r="BG168" s="96">
        <f t="shared" si="21"/>
        <v>0</v>
      </c>
      <c r="BH168" s="96">
        <f t="shared" si="22"/>
        <v>0</v>
      </c>
      <c r="BI168" s="96">
        <f t="shared" si="23"/>
        <v>0</v>
      </c>
      <c r="BJ168" s="14" t="s">
        <v>120</v>
      </c>
      <c r="BK168" s="96">
        <f t="shared" si="24"/>
        <v>0</v>
      </c>
      <c r="BL168" s="14" t="s">
        <v>181</v>
      </c>
      <c r="BM168" s="179" t="s">
        <v>221</v>
      </c>
    </row>
    <row r="169" spans="1:65" s="2" customFormat="1" ht="24.15" customHeight="1">
      <c r="A169" s="31"/>
      <c r="B169" s="136"/>
      <c r="C169" s="167" t="s">
        <v>224</v>
      </c>
      <c r="D169" s="167" t="s">
        <v>144</v>
      </c>
      <c r="E169" s="168" t="s">
        <v>225</v>
      </c>
      <c r="F169" s="169" t="s">
        <v>226</v>
      </c>
      <c r="G169" s="170" t="s">
        <v>151</v>
      </c>
      <c r="H169" s="171">
        <v>1.7999999999999999E-2</v>
      </c>
      <c r="I169" s="172"/>
      <c r="J169" s="173">
        <f t="shared" si="15"/>
        <v>0</v>
      </c>
      <c r="K169" s="174"/>
      <c r="L169" s="32"/>
      <c r="M169" s="175" t="s">
        <v>1</v>
      </c>
      <c r="N169" s="176" t="s">
        <v>43</v>
      </c>
      <c r="O169" s="60"/>
      <c r="P169" s="177">
        <f t="shared" si="16"/>
        <v>0</v>
      </c>
      <c r="Q169" s="177">
        <v>0</v>
      </c>
      <c r="R169" s="177">
        <f t="shared" si="17"/>
        <v>0</v>
      </c>
      <c r="S169" s="177">
        <v>0</v>
      </c>
      <c r="T169" s="178">
        <f t="shared" si="1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9" t="s">
        <v>181</v>
      </c>
      <c r="AT169" s="179" t="s">
        <v>144</v>
      </c>
      <c r="AU169" s="179" t="s">
        <v>120</v>
      </c>
      <c r="AY169" s="14" t="s">
        <v>141</v>
      </c>
      <c r="BE169" s="96">
        <f t="shared" si="19"/>
        <v>0</v>
      </c>
      <c r="BF169" s="96">
        <f t="shared" si="20"/>
        <v>0</v>
      </c>
      <c r="BG169" s="96">
        <f t="shared" si="21"/>
        <v>0</v>
      </c>
      <c r="BH169" s="96">
        <f t="shared" si="22"/>
        <v>0</v>
      </c>
      <c r="BI169" s="96">
        <f t="shared" si="23"/>
        <v>0</v>
      </c>
      <c r="BJ169" s="14" t="s">
        <v>120</v>
      </c>
      <c r="BK169" s="96">
        <f t="shared" si="24"/>
        <v>0</v>
      </c>
      <c r="BL169" s="14" t="s">
        <v>181</v>
      </c>
      <c r="BM169" s="179" t="s">
        <v>224</v>
      </c>
    </row>
    <row r="170" spans="1:65" s="12" customFormat="1" ht="22.8" customHeight="1">
      <c r="B170" s="155"/>
      <c r="D170" s="156" t="s">
        <v>76</v>
      </c>
      <c r="E170" s="165" t="s">
        <v>227</v>
      </c>
      <c r="F170" s="165" t="s">
        <v>228</v>
      </c>
      <c r="I170" s="158"/>
      <c r="J170" s="166">
        <f>BK170</f>
        <v>0</v>
      </c>
      <c r="L170" s="155"/>
      <c r="M170" s="159"/>
      <c r="N170" s="160"/>
      <c r="O170" s="160"/>
      <c r="P170" s="161">
        <f>SUM(P171:P173)</f>
        <v>0</v>
      </c>
      <c r="Q170" s="160"/>
      <c r="R170" s="161">
        <f>SUM(R171:R173)</f>
        <v>0.58458068000000007</v>
      </c>
      <c r="S170" s="160"/>
      <c r="T170" s="162">
        <f>SUM(T171:T173)</f>
        <v>0</v>
      </c>
      <c r="AR170" s="156" t="s">
        <v>120</v>
      </c>
      <c r="AT170" s="163" t="s">
        <v>76</v>
      </c>
      <c r="AU170" s="163" t="s">
        <v>85</v>
      </c>
      <c r="AY170" s="156" t="s">
        <v>141</v>
      </c>
      <c r="BK170" s="164">
        <f>SUM(BK171:BK173)</f>
        <v>0</v>
      </c>
    </row>
    <row r="171" spans="1:65" s="2" customFormat="1" ht="33" customHeight="1">
      <c r="A171" s="31"/>
      <c r="B171" s="136"/>
      <c r="C171" s="167" t="s">
        <v>229</v>
      </c>
      <c r="D171" s="167" t="s">
        <v>144</v>
      </c>
      <c r="E171" s="168" t="s">
        <v>230</v>
      </c>
      <c r="F171" s="169" t="s">
        <v>231</v>
      </c>
      <c r="G171" s="170" t="s">
        <v>163</v>
      </c>
      <c r="H171" s="171">
        <v>7.7</v>
      </c>
      <c r="I171" s="172"/>
      <c r="J171" s="173">
        <f>ROUND(I171*H171,2)</f>
        <v>0</v>
      </c>
      <c r="K171" s="174"/>
      <c r="L171" s="32"/>
      <c r="M171" s="175" t="s">
        <v>1</v>
      </c>
      <c r="N171" s="176" t="s">
        <v>43</v>
      </c>
      <c r="O171" s="60"/>
      <c r="P171" s="177">
        <f>O171*H171</f>
        <v>0</v>
      </c>
      <c r="Q171" s="177">
        <v>7.2657399999999997E-2</v>
      </c>
      <c r="R171" s="177">
        <f>Q171*H171</f>
        <v>0.55946198000000003</v>
      </c>
      <c r="S171" s="177">
        <v>0</v>
      </c>
      <c r="T171" s="17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9" t="s">
        <v>181</v>
      </c>
      <c r="AT171" s="179" t="s">
        <v>144</v>
      </c>
      <c r="AU171" s="179" t="s">
        <v>120</v>
      </c>
      <c r="AY171" s="14" t="s">
        <v>141</v>
      </c>
      <c r="BE171" s="96">
        <f>IF(N171="základná",J171,0)</f>
        <v>0</v>
      </c>
      <c r="BF171" s="96">
        <f>IF(N171="znížená",J171,0)</f>
        <v>0</v>
      </c>
      <c r="BG171" s="96">
        <f>IF(N171="zákl. prenesená",J171,0)</f>
        <v>0</v>
      </c>
      <c r="BH171" s="96">
        <f>IF(N171="zníž. prenesená",J171,0)</f>
        <v>0</v>
      </c>
      <c r="BI171" s="96">
        <f>IF(N171="nulová",J171,0)</f>
        <v>0</v>
      </c>
      <c r="BJ171" s="14" t="s">
        <v>120</v>
      </c>
      <c r="BK171" s="96">
        <f>ROUND(I171*H171,2)</f>
        <v>0</v>
      </c>
      <c r="BL171" s="14" t="s">
        <v>181</v>
      </c>
      <c r="BM171" s="179" t="s">
        <v>229</v>
      </c>
    </row>
    <row r="172" spans="1:65" s="2" customFormat="1" ht="24.15" customHeight="1">
      <c r="A172" s="31"/>
      <c r="B172" s="136"/>
      <c r="C172" s="167" t="s">
        <v>232</v>
      </c>
      <c r="D172" s="167" t="s">
        <v>144</v>
      </c>
      <c r="E172" s="168" t="s">
        <v>233</v>
      </c>
      <c r="F172" s="169" t="s">
        <v>234</v>
      </c>
      <c r="G172" s="170" t="s">
        <v>180</v>
      </c>
      <c r="H172" s="171">
        <v>3</v>
      </c>
      <c r="I172" s="172"/>
      <c r="J172" s="173">
        <f>ROUND(I172*H172,2)</f>
        <v>0</v>
      </c>
      <c r="K172" s="174"/>
      <c r="L172" s="32"/>
      <c r="M172" s="175" t="s">
        <v>1</v>
      </c>
      <c r="N172" s="176" t="s">
        <v>43</v>
      </c>
      <c r="O172" s="60"/>
      <c r="P172" s="177">
        <f>O172*H172</f>
        <v>0</v>
      </c>
      <c r="Q172" s="177">
        <v>8.3729000000000008E-3</v>
      </c>
      <c r="R172" s="177">
        <f>Q172*H172</f>
        <v>2.5118700000000001E-2</v>
      </c>
      <c r="S172" s="177">
        <v>0</v>
      </c>
      <c r="T172" s="178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9" t="s">
        <v>181</v>
      </c>
      <c r="AT172" s="179" t="s">
        <v>144</v>
      </c>
      <c r="AU172" s="179" t="s">
        <v>120</v>
      </c>
      <c r="AY172" s="14" t="s">
        <v>141</v>
      </c>
      <c r="BE172" s="96">
        <f>IF(N172="základná",J172,0)</f>
        <v>0</v>
      </c>
      <c r="BF172" s="96">
        <f>IF(N172="znížená",J172,0)</f>
        <v>0</v>
      </c>
      <c r="BG172" s="96">
        <f>IF(N172="zákl. prenesená",J172,0)</f>
        <v>0</v>
      </c>
      <c r="BH172" s="96">
        <f>IF(N172="zníž. prenesená",J172,0)</f>
        <v>0</v>
      </c>
      <c r="BI172" s="96">
        <f>IF(N172="nulová",J172,0)</f>
        <v>0</v>
      </c>
      <c r="BJ172" s="14" t="s">
        <v>120</v>
      </c>
      <c r="BK172" s="96">
        <f>ROUND(I172*H172,2)</f>
        <v>0</v>
      </c>
      <c r="BL172" s="14" t="s">
        <v>181</v>
      </c>
      <c r="BM172" s="179" t="s">
        <v>232</v>
      </c>
    </row>
    <row r="173" spans="1:65" s="2" customFormat="1" ht="21.75" customHeight="1">
      <c r="A173" s="31"/>
      <c r="B173" s="136"/>
      <c r="C173" s="167" t="s">
        <v>235</v>
      </c>
      <c r="D173" s="167" t="s">
        <v>144</v>
      </c>
      <c r="E173" s="168" t="s">
        <v>236</v>
      </c>
      <c r="F173" s="169" t="s">
        <v>237</v>
      </c>
      <c r="G173" s="170" t="s">
        <v>151</v>
      </c>
      <c r="H173" s="171">
        <v>0.58099999999999996</v>
      </c>
      <c r="I173" s="172"/>
      <c r="J173" s="173">
        <f>ROUND(I173*H173,2)</f>
        <v>0</v>
      </c>
      <c r="K173" s="174"/>
      <c r="L173" s="32"/>
      <c r="M173" s="175" t="s">
        <v>1</v>
      </c>
      <c r="N173" s="176" t="s">
        <v>43</v>
      </c>
      <c r="O173" s="60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9" t="s">
        <v>181</v>
      </c>
      <c r="AT173" s="179" t="s">
        <v>144</v>
      </c>
      <c r="AU173" s="179" t="s">
        <v>120</v>
      </c>
      <c r="AY173" s="14" t="s">
        <v>141</v>
      </c>
      <c r="BE173" s="96">
        <f>IF(N173="základná",J173,0)</f>
        <v>0</v>
      </c>
      <c r="BF173" s="96">
        <f>IF(N173="znížená",J173,0)</f>
        <v>0</v>
      </c>
      <c r="BG173" s="96">
        <f>IF(N173="zákl. prenesená",J173,0)</f>
        <v>0</v>
      </c>
      <c r="BH173" s="96">
        <f>IF(N173="zníž. prenesená",J173,0)</f>
        <v>0</v>
      </c>
      <c r="BI173" s="96">
        <f>IF(N173="nulová",J173,0)</f>
        <v>0</v>
      </c>
      <c r="BJ173" s="14" t="s">
        <v>120</v>
      </c>
      <c r="BK173" s="96">
        <f>ROUND(I173*H173,2)</f>
        <v>0</v>
      </c>
      <c r="BL173" s="14" t="s">
        <v>181</v>
      </c>
      <c r="BM173" s="179" t="s">
        <v>235</v>
      </c>
    </row>
    <row r="174" spans="1:65" s="12" customFormat="1" ht="22.8" customHeight="1">
      <c r="B174" s="155"/>
      <c r="D174" s="156" t="s">
        <v>76</v>
      </c>
      <c r="E174" s="165" t="s">
        <v>238</v>
      </c>
      <c r="F174" s="165" t="s">
        <v>239</v>
      </c>
      <c r="I174" s="158"/>
      <c r="J174" s="166">
        <f>BK174</f>
        <v>0</v>
      </c>
      <c r="L174" s="155"/>
      <c r="M174" s="159"/>
      <c r="N174" s="160"/>
      <c r="O174" s="160"/>
      <c r="P174" s="161">
        <f>SUM(P175:P177)</f>
        <v>0</v>
      </c>
      <c r="Q174" s="160"/>
      <c r="R174" s="161">
        <f>SUM(R175:R177)</f>
        <v>1.2761820000000001E-3</v>
      </c>
      <c r="S174" s="160"/>
      <c r="T174" s="162">
        <f>SUM(T175:T177)</f>
        <v>0</v>
      </c>
      <c r="AR174" s="156" t="s">
        <v>120</v>
      </c>
      <c r="AT174" s="163" t="s">
        <v>76</v>
      </c>
      <c r="AU174" s="163" t="s">
        <v>85</v>
      </c>
      <c r="AY174" s="156" t="s">
        <v>141</v>
      </c>
      <c r="BK174" s="164">
        <f>SUM(BK175:BK177)</f>
        <v>0</v>
      </c>
    </row>
    <row r="175" spans="1:65" s="2" customFormat="1" ht="24.15" customHeight="1">
      <c r="A175" s="31"/>
      <c r="B175" s="136"/>
      <c r="C175" s="167" t="s">
        <v>240</v>
      </c>
      <c r="D175" s="167" t="s">
        <v>144</v>
      </c>
      <c r="E175" s="168" t="s">
        <v>241</v>
      </c>
      <c r="F175" s="169" t="s">
        <v>242</v>
      </c>
      <c r="G175" s="170" t="s">
        <v>243</v>
      </c>
      <c r="H175" s="171">
        <v>20</v>
      </c>
      <c r="I175" s="172"/>
      <c r="J175" s="173">
        <f>ROUND(I175*H175,2)</f>
        <v>0</v>
      </c>
      <c r="K175" s="174"/>
      <c r="L175" s="32"/>
      <c r="M175" s="175" t="s">
        <v>1</v>
      </c>
      <c r="N175" s="176" t="s">
        <v>43</v>
      </c>
      <c r="O175" s="60"/>
      <c r="P175" s="177">
        <f>O175*H175</f>
        <v>0</v>
      </c>
      <c r="Q175" s="177">
        <v>6.3809100000000005E-5</v>
      </c>
      <c r="R175" s="177">
        <f>Q175*H175</f>
        <v>1.2761820000000001E-3</v>
      </c>
      <c r="S175" s="177">
        <v>0</v>
      </c>
      <c r="T175" s="17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9" t="s">
        <v>181</v>
      </c>
      <c r="AT175" s="179" t="s">
        <v>144</v>
      </c>
      <c r="AU175" s="179" t="s">
        <v>120</v>
      </c>
      <c r="AY175" s="14" t="s">
        <v>141</v>
      </c>
      <c r="BE175" s="96">
        <f>IF(N175="základná",J175,0)</f>
        <v>0</v>
      </c>
      <c r="BF175" s="96">
        <f>IF(N175="znížená",J175,0)</f>
        <v>0</v>
      </c>
      <c r="BG175" s="96">
        <f>IF(N175="zákl. prenesená",J175,0)</f>
        <v>0</v>
      </c>
      <c r="BH175" s="96">
        <f>IF(N175="zníž. prenesená",J175,0)</f>
        <v>0</v>
      </c>
      <c r="BI175" s="96">
        <f>IF(N175="nulová",J175,0)</f>
        <v>0</v>
      </c>
      <c r="BJ175" s="14" t="s">
        <v>120</v>
      </c>
      <c r="BK175" s="96">
        <f>ROUND(I175*H175,2)</f>
        <v>0</v>
      </c>
      <c r="BL175" s="14" t="s">
        <v>181</v>
      </c>
      <c r="BM175" s="179" t="s">
        <v>240</v>
      </c>
    </row>
    <row r="176" spans="1:65" s="2" customFormat="1" ht="16.5" customHeight="1">
      <c r="A176" s="31"/>
      <c r="B176" s="136"/>
      <c r="C176" s="180" t="s">
        <v>244</v>
      </c>
      <c r="D176" s="180" t="s">
        <v>154</v>
      </c>
      <c r="E176" s="181" t="s">
        <v>245</v>
      </c>
      <c r="F176" s="182" t="s">
        <v>246</v>
      </c>
      <c r="G176" s="183" t="s">
        <v>247</v>
      </c>
      <c r="H176" s="184">
        <v>4</v>
      </c>
      <c r="I176" s="185"/>
      <c r="J176" s="186">
        <f>ROUND(I176*H176,2)</f>
        <v>0</v>
      </c>
      <c r="K176" s="187"/>
      <c r="L176" s="188"/>
      <c r="M176" s="189" t="s">
        <v>1</v>
      </c>
      <c r="N176" s="190" t="s">
        <v>43</v>
      </c>
      <c r="O176" s="60"/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79" t="s">
        <v>184</v>
      </c>
      <c r="AT176" s="179" t="s">
        <v>154</v>
      </c>
      <c r="AU176" s="179" t="s">
        <v>120</v>
      </c>
      <c r="AY176" s="14" t="s">
        <v>141</v>
      </c>
      <c r="BE176" s="96">
        <f>IF(N176="základná",J176,0)</f>
        <v>0</v>
      </c>
      <c r="BF176" s="96">
        <f>IF(N176="znížená",J176,0)</f>
        <v>0</v>
      </c>
      <c r="BG176" s="96">
        <f>IF(N176="zákl. prenesená",J176,0)</f>
        <v>0</v>
      </c>
      <c r="BH176" s="96">
        <f>IF(N176="zníž. prenesená",J176,0)</f>
        <v>0</v>
      </c>
      <c r="BI176" s="96">
        <f>IF(N176="nulová",J176,0)</f>
        <v>0</v>
      </c>
      <c r="BJ176" s="14" t="s">
        <v>120</v>
      </c>
      <c r="BK176" s="96">
        <f>ROUND(I176*H176,2)</f>
        <v>0</v>
      </c>
      <c r="BL176" s="14" t="s">
        <v>181</v>
      </c>
      <c r="BM176" s="179" t="s">
        <v>244</v>
      </c>
    </row>
    <row r="177" spans="1:65" s="2" customFormat="1" ht="24.15" customHeight="1">
      <c r="A177" s="31"/>
      <c r="B177" s="136"/>
      <c r="C177" s="167" t="s">
        <v>248</v>
      </c>
      <c r="D177" s="167" t="s">
        <v>144</v>
      </c>
      <c r="E177" s="168" t="s">
        <v>249</v>
      </c>
      <c r="F177" s="169" t="s">
        <v>250</v>
      </c>
      <c r="G177" s="170" t="s">
        <v>151</v>
      </c>
      <c r="H177" s="171">
        <v>2E-3</v>
      </c>
      <c r="I177" s="172"/>
      <c r="J177" s="173">
        <f>ROUND(I177*H177,2)</f>
        <v>0</v>
      </c>
      <c r="K177" s="174"/>
      <c r="L177" s="32"/>
      <c r="M177" s="175" t="s">
        <v>1</v>
      </c>
      <c r="N177" s="176" t="s">
        <v>43</v>
      </c>
      <c r="O177" s="60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79" t="s">
        <v>181</v>
      </c>
      <c r="AT177" s="179" t="s">
        <v>144</v>
      </c>
      <c r="AU177" s="179" t="s">
        <v>120</v>
      </c>
      <c r="AY177" s="14" t="s">
        <v>141</v>
      </c>
      <c r="BE177" s="96">
        <f>IF(N177="základná",J177,0)</f>
        <v>0</v>
      </c>
      <c r="BF177" s="96">
        <f>IF(N177="znížená",J177,0)</f>
        <v>0</v>
      </c>
      <c r="BG177" s="96">
        <f>IF(N177="zákl. prenesená",J177,0)</f>
        <v>0</v>
      </c>
      <c r="BH177" s="96">
        <f>IF(N177="zníž. prenesená",J177,0)</f>
        <v>0</v>
      </c>
      <c r="BI177" s="96">
        <f>IF(N177="nulová",J177,0)</f>
        <v>0</v>
      </c>
      <c r="BJ177" s="14" t="s">
        <v>120</v>
      </c>
      <c r="BK177" s="96">
        <f>ROUND(I177*H177,2)</f>
        <v>0</v>
      </c>
      <c r="BL177" s="14" t="s">
        <v>181</v>
      </c>
      <c r="BM177" s="179" t="s">
        <v>248</v>
      </c>
    </row>
    <row r="178" spans="1:65" s="12" customFormat="1" ht="22.8" customHeight="1">
      <c r="B178" s="155"/>
      <c r="D178" s="156" t="s">
        <v>76</v>
      </c>
      <c r="E178" s="165" t="s">
        <v>251</v>
      </c>
      <c r="F178" s="165" t="s">
        <v>252</v>
      </c>
      <c r="I178" s="158"/>
      <c r="J178" s="166">
        <f>BK178</f>
        <v>0</v>
      </c>
      <c r="L178" s="155"/>
      <c r="M178" s="159"/>
      <c r="N178" s="160"/>
      <c r="O178" s="160"/>
      <c r="P178" s="161">
        <f>P179</f>
        <v>0</v>
      </c>
      <c r="Q178" s="160"/>
      <c r="R178" s="161">
        <f>R179</f>
        <v>7.8938199999999993E-3</v>
      </c>
      <c r="S178" s="160"/>
      <c r="T178" s="162">
        <f>T179</f>
        <v>0</v>
      </c>
      <c r="AR178" s="156" t="s">
        <v>120</v>
      </c>
      <c r="AT178" s="163" t="s">
        <v>76</v>
      </c>
      <c r="AU178" s="163" t="s">
        <v>85</v>
      </c>
      <c r="AY178" s="156" t="s">
        <v>141</v>
      </c>
      <c r="BK178" s="164">
        <f>BK179</f>
        <v>0</v>
      </c>
    </row>
    <row r="179" spans="1:65" s="2" customFormat="1" ht="24.15" customHeight="1">
      <c r="A179" s="31"/>
      <c r="B179" s="136"/>
      <c r="C179" s="167" t="s">
        <v>253</v>
      </c>
      <c r="D179" s="167" t="s">
        <v>144</v>
      </c>
      <c r="E179" s="168" t="s">
        <v>254</v>
      </c>
      <c r="F179" s="169" t="s">
        <v>255</v>
      </c>
      <c r="G179" s="170" t="s">
        <v>163</v>
      </c>
      <c r="H179" s="171">
        <v>27.08</v>
      </c>
      <c r="I179" s="172"/>
      <c r="J179" s="173">
        <f>ROUND(I179*H179,2)</f>
        <v>0</v>
      </c>
      <c r="K179" s="174"/>
      <c r="L179" s="32"/>
      <c r="M179" s="175" t="s">
        <v>1</v>
      </c>
      <c r="N179" s="176" t="s">
        <v>43</v>
      </c>
      <c r="O179" s="60"/>
      <c r="P179" s="177">
        <f>O179*H179</f>
        <v>0</v>
      </c>
      <c r="Q179" s="177">
        <v>2.9149999999999998E-4</v>
      </c>
      <c r="R179" s="177">
        <f>Q179*H179</f>
        <v>7.8938199999999993E-3</v>
      </c>
      <c r="S179" s="177">
        <v>0</v>
      </c>
      <c r="T179" s="17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79" t="s">
        <v>181</v>
      </c>
      <c r="AT179" s="179" t="s">
        <v>144</v>
      </c>
      <c r="AU179" s="179" t="s">
        <v>120</v>
      </c>
      <c r="AY179" s="14" t="s">
        <v>141</v>
      </c>
      <c r="BE179" s="96">
        <f>IF(N179="základná",J179,0)</f>
        <v>0</v>
      </c>
      <c r="BF179" s="96">
        <f>IF(N179="znížená",J179,0)</f>
        <v>0</v>
      </c>
      <c r="BG179" s="96">
        <f>IF(N179="zákl. prenesená",J179,0)</f>
        <v>0</v>
      </c>
      <c r="BH179" s="96">
        <f>IF(N179="zníž. prenesená",J179,0)</f>
        <v>0</v>
      </c>
      <c r="BI179" s="96">
        <f>IF(N179="nulová",J179,0)</f>
        <v>0</v>
      </c>
      <c r="BJ179" s="14" t="s">
        <v>120</v>
      </c>
      <c r="BK179" s="96">
        <f>ROUND(I179*H179,2)</f>
        <v>0</v>
      </c>
      <c r="BL179" s="14" t="s">
        <v>181</v>
      </c>
      <c r="BM179" s="179" t="s">
        <v>253</v>
      </c>
    </row>
    <row r="180" spans="1:65" s="2" customFormat="1" ht="49.95" customHeight="1">
      <c r="A180" s="31"/>
      <c r="B180" s="32"/>
      <c r="C180" s="31"/>
      <c r="D180" s="31"/>
      <c r="E180" s="157" t="s">
        <v>256</v>
      </c>
      <c r="F180" s="157" t="s">
        <v>257</v>
      </c>
      <c r="G180" s="31"/>
      <c r="H180" s="31"/>
      <c r="I180" s="31"/>
      <c r="J180" s="133">
        <f t="shared" ref="J180:J185" si="25">BK180</f>
        <v>0</v>
      </c>
      <c r="K180" s="31"/>
      <c r="L180" s="32"/>
      <c r="M180" s="191"/>
      <c r="N180" s="192"/>
      <c r="O180" s="60"/>
      <c r="P180" s="60"/>
      <c r="Q180" s="60"/>
      <c r="R180" s="60"/>
      <c r="S180" s="60"/>
      <c r="T180" s="6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76</v>
      </c>
      <c r="AU180" s="14" t="s">
        <v>77</v>
      </c>
      <c r="AY180" s="14" t="s">
        <v>258</v>
      </c>
      <c r="BK180" s="96">
        <f>SUM(BK181:BK185)</f>
        <v>0</v>
      </c>
    </row>
    <row r="181" spans="1:65" s="2" customFormat="1" ht="16.350000000000001" customHeight="1">
      <c r="A181" s="31"/>
      <c r="B181" s="32"/>
      <c r="C181" s="193" t="s">
        <v>1</v>
      </c>
      <c r="D181" s="193" t="s">
        <v>144</v>
      </c>
      <c r="E181" s="194" t="s">
        <v>1</v>
      </c>
      <c r="F181" s="195" t="s">
        <v>1</v>
      </c>
      <c r="G181" s="196" t="s">
        <v>1</v>
      </c>
      <c r="H181" s="197"/>
      <c r="I181" s="198"/>
      <c r="J181" s="199">
        <f t="shared" si="25"/>
        <v>0</v>
      </c>
      <c r="K181" s="200"/>
      <c r="L181" s="32"/>
      <c r="M181" s="201" t="s">
        <v>1</v>
      </c>
      <c r="N181" s="202" t="s">
        <v>43</v>
      </c>
      <c r="O181" s="60"/>
      <c r="P181" s="60"/>
      <c r="Q181" s="60"/>
      <c r="R181" s="60"/>
      <c r="S181" s="60"/>
      <c r="T181" s="6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258</v>
      </c>
      <c r="AU181" s="14" t="s">
        <v>85</v>
      </c>
      <c r="AY181" s="14" t="s">
        <v>258</v>
      </c>
      <c r="BE181" s="96">
        <f>IF(N181="základná",J181,0)</f>
        <v>0</v>
      </c>
      <c r="BF181" s="96">
        <f>IF(N181="znížená",J181,0)</f>
        <v>0</v>
      </c>
      <c r="BG181" s="96">
        <f>IF(N181="zákl. prenesená",J181,0)</f>
        <v>0</v>
      </c>
      <c r="BH181" s="96">
        <f>IF(N181="zníž. prenesená",J181,0)</f>
        <v>0</v>
      </c>
      <c r="BI181" s="96">
        <f>IF(N181="nulová",J181,0)</f>
        <v>0</v>
      </c>
      <c r="BJ181" s="14" t="s">
        <v>120</v>
      </c>
      <c r="BK181" s="96">
        <f>I181*H181</f>
        <v>0</v>
      </c>
    </row>
    <row r="182" spans="1:65" s="2" customFormat="1" ht="16.350000000000001" customHeight="1">
      <c r="A182" s="31"/>
      <c r="B182" s="32"/>
      <c r="C182" s="193" t="s">
        <v>1</v>
      </c>
      <c r="D182" s="193" t="s">
        <v>144</v>
      </c>
      <c r="E182" s="194" t="s">
        <v>1</v>
      </c>
      <c r="F182" s="195" t="s">
        <v>1</v>
      </c>
      <c r="G182" s="196" t="s">
        <v>1</v>
      </c>
      <c r="H182" s="197"/>
      <c r="I182" s="198"/>
      <c r="J182" s="199">
        <f t="shared" si="25"/>
        <v>0</v>
      </c>
      <c r="K182" s="200"/>
      <c r="L182" s="32"/>
      <c r="M182" s="201" t="s">
        <v>1</v>
      </c>
      <c r="N182" s="202" t="s">
        <v>43</v>
      </c>
      <c r="O182" s="60"/>
      <c r="P182" s="60"/>
      <c r="Q182" s="60"/>
      <c r="R182" s="60"/>
      <c r="S182" s="60"/>
      <c r="T182" s="6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258</v>
      </c>
      <c r="AU182" s="14" t="s">
        <v>85</v>
      </c>
      <c r="AY182" s="14" t="s">
        <v>258</v>
      </c>
      <c r="BE182" s="96">
        <f>IF(N182="základná",J182,0)</f>
        <v>0</v>
      </c>
      <c r="BF182" s="96">
        <f>IF(N182="znížená",J182,0)</f>
        <v>0</v>
      </c>
      <c r="BG182" s="96">
        <f>IF(N182="zákl. prenesená",J182,0)</f>
        <v>0</v>
      </c>
      <c r="BH182" s="96">
        <f>IF(N182="zníž. prenesená",J182,0)</f>
        <v>0</v>
      </c>
      <c r="BI182" s="96">
        <f>IF(N182="nulová",J182,0)</f>
        <v>0</v>
      </c>
      <c r="BJ182" s="14" t="s">
        <v>120</v>
      </c>
      <c r="BK182" s="96">
        <f>I182*H182</f>
        <v>0</v>
      </c>
    </row>
    <row r="183" spans="1:65" s="2" customFormat="1" ht="16.350000000000001" customHeight="1">
      <c r="A183" s="31"/>
      <c r="B183" s="32"/>
      <c r="C183" s="193" t="s">
        <v>1</v>
      </c>
      <c r="D183" s="193" t="s">
        <v>144</v>
      </c>
      <c r="E183" s="194" t="s">
        <v>1</v>
      </c>
      <c r="F183" s="195" t="s">
        <v>1</v>
      </c>
      <c r="G183" s="196" t="s">
        <v>1</v>
      </c>
      <c r="H183" s="197"/>
      <c r="I183" s="198"/>
      <c r="J183" s="199">
        <f t="shared" si="25"/>
        <v>0</v>
      </c>
      <c r="K183" s="200"/>
      <c r="L183" s="32"/>
      <c r="M183" s="201" t="s">
        <v>1</v>
      </c>
      <c r="N183" s="202" t="s">
        <v>43</v>
      </c>
      <c r="O183" s="60"/>
      <c r="P183" s="60"/>
      <c r="Q183" s="60"/>
      <c r="R183" s="60"/>
      <c r="S183" s="60"/>
      <c r="T183" s="6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258</v>
      </c>
      <c r="AU183" s="14" t="s">
        <v>85</v>
      </c>
      <c r="AY183" s="14" t="s">
        <v>258</v>
      </c>
      <c r="BE183" s="96">
        <f>IF(N183="základná",J183,0)</f>
        <v>0</v>
      </c>
      <c r="BF183" s="96">
        <f>IF(N183="znížená",J183,0)</f>
        <v>0</v>
      </c>
      <c r="BG183" s="96">
        <f>IF(N183="zákl. prenesená",J183,0)</f>
        <v>0</v>
      </c>
      <c r="BH183" s="96">
        <f>IF(N183="zníž. prenesená",J183,0)</f>
        <v>0</v>
      </c>
      <c r="BI183" s="96">
        <f>IF(N183="nulová",J183,0)</f>
        <v>0</v>
      </c>
      <c r="BJ183" s="14" t="s">
        <v>120</v>
      </c>
      <c r="BK183" s="96">
        <f>I183*H183</f>
        <v>0</v>
      </c>
    </row>
    <row r="184" spans="1:65" s="2" customFormat="1" ht="16.350000000000001" customHeight="1">
      <c r="A184" s="31"/>
      <c r="B184" s="32"/>
      <c r="C184" s="193" t="s">
        <v>1</v>
      </c>
      <c r="D184" s="193" t="s">
        <v>144</v>
      </c>
      <c r="E184" s="194" t="s">
        <v>1</v>
      </c>
      <c r="F184" s="195" t="s">
        <v>1</v>
      </c>
      <c r="G184" s="196" t="s">
        <v>1</v>
      </c>
      <c r="H184" s="197"/>
      <c r="I184" s="198"/>
      <c r="J184" s="199">
        <f t="shared" si="25"/>
        <v>0</v>
      </c>
      <c r="K184" s="200"/>
      <c r="L184" s="32"/>
      <c r="M184" s="201" t="s">
        <v>1</v>
      </c>
      <c r="N184" s="202" t="s">
        <v>43</v>
      </c>
      <c r="O184" s="60"/>
      <c r="P184" s="60"/>
      <c r="Q184" s="60"/>
      <c r="R184" s="60"/>
      <c r="S184" s="60"/>
      <c r="T184" s="6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258</v>
      </c>
      <c r="AU184" s="14" t="s">
        <v>85</v>
      </c>
      <c r="AY184" s="14" t="s">
        <v>258</v>
      </c>
      <c r="BE184" s="96">
        <f>IF(N184="základná",J184,0)</f>
        <v>0</v>
      </c>
      <c r="BF184" s="96">
        <f>IF(N184="znížená",J184,0)</f>
        <v>0</v>
      </c>
      <c r="BG184" s="96">
        <f>IF(N184="zákl. prenesená",J184,0)</f>
        <v>0</v>
      </c>
      <c r="BH184" s="96">
        <f>IF(N184="zníž. prenesená",J184,0)</f>
        <v>0</v>
      </c>
      <c r="BI184" s="96">
        <f>IF(N184="nulová",J184,0)</f>
        <v>0</v>
      </c>
      <c r="BJ184" s="14" t="s">
        <v>120</v>
      </c>
      <c r="BK184" s="96">
        <f>I184*H184</f>
        <v>0</v>
      </c>
    </row>
    <row r="185" spans="1:65" s="2" customFormat="1" ht="16.350000000000001" customHeight="1">
      <c r="A185" s="31"/>
      <c r="B185" s="32"/>
      <c r="C185" s="193" t="s">
        <v>1</v>
      </c>
      <c r="D185" s="193" t="s">
        <v>144</v>
      </c>
      <c r="E185" s="194" t="s">
        <v>1</v>
      </c>
      <c r="F185" s="195" t="s">
        <v>1</v>
      </c>
      <c r="G185" s="196" t="s">
        <v>1</v>
      </c>
      <c r="H185" s="197"/>
      <c r="I185" s="198"/>
      <c r="J185" s="199">
        <f t="shared" si="25"/>
        <v>0</v>
      </c>
      <c r="K185" s="200"/>
      <c r="L185" s="32"/>
      <c r="M185" s="201" t="s">
        <v>1</v>
      </c>
      <c r="N185" s="202" t="s">
        <v>43</v>
      </c>
      <c r="O185" s="203"/>
      <c r="P185" s="203"/>
      <c r="Q185" s="203"/>
      <c r="R185" s="203"/>
      <c r="S185" s="203"/>
      <c r="T185" s="204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258</v>
      </c>
      <c r="AU185" s="14" t="s">
        <v>85</v>
      </c>
      <c r="AY185" s="14" t="s">
        <v>258</v>
      </c>
      <c r="BE185" s="96">
        <f>IF(N185="základná",J185,0)</f>
        <v>0</v>
      </c>
      <c r="BF185" s="96">
        <f>IF(N185="znížená",J185,0)</f>
        <v>0</v>
      </c>
      <c r="BG185" s="96">
        <f>IF(N185="zákl. prenesená",J185,0)</f>
        <v>0</v>
      </c>
      <c r="BH185" s="96">
        <f>IF(N185="zníž. prenesená",J185,0)</f>
        <v>0</v>
      </c>
      <c r="BI185" s="96">
        <f>IF(N185="nulová",J185,0)</f>
        <v>0</v>
      </c>
      <c r="BJ185" s="14" t="s">
        <v>120</v>
      </c>
      <c r="BK185" s="96">
        <f>I185*H185</f>
        <v>0</v>
      </c>
    </row>
    <row r="186" spans="1:65" s="2" customFormat="1" ht="6.9" customHeight="1">
      <c r="A186" s="31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32"/>
      <c r="M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</row>
  </sheetData>
  <autoFilter ref="C137:K185" xr:uid="{00000000-0009-0000-0000-000001000000}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81:D186" xr:uid="{00000000-0002-0000-0100-000000000000}">
      <formula1>"K, M"</formula1>
    </dataValidation>
    <dataValidation type="list" allowBlank="1" showInputMessage="1" showErrorMessage="1" error="Povolené sú hodnoty základná, znížená, nulová." sqref="N181:N18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001 - Rozpocet</vt:lpstr>
      <vt:lpstr>'001 - Rozpocet'!Názvy_tlače</vt:lpstr>
      <vt:lpstr>'Rekapitulácia stavby'!Názvy_tlače</vt:lpstr>
      <vt:lpstr>'001 - Rozpocet'!Oblasť_tlače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Dubjel</dc:creator>
  <cp:lastModifiedBy>user</cp:lastModifiedBy>
  <dcterms:created xsi:type="dcterms:W3CDTF">2022-02-16T12:13:30Z</dcterms:created>
  <dcterms:modified xsi:type="dcterms:W3CDTF">2022-03-10T17:40:04Z</dcterms:modified>
</cp:coreProperties>
</file>