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ČERVENÝ KLÁŠTOR - Rekonštrukcia autobusových zastávok v obci Červený Kláštor\VO NA PREDLOŽENIE\"/>
    </mc:Choice>
  </mc:AlternateContent>
  <xr:revisionPtr revIDLastSave="0" documentId="8_{369A21A2-70ED-4DA4-AD0F-333E413BA3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ácia stavby" sheetId="1" r:id="rId1"/>
    <sheet name="001 - Rozpočet" sheetId="2" r:id="rId2"/>
    <sheet name="Zoznam figúr" sheetId="3" r:id="rId3"/>
  </sheets>
  <definedNames>
    <definedName name="_xlnm._FilterDatabase" localSheetId="1" hidden="1">'001 - Rozpočet'!$C$132:$K$183</definedName>
    <definedName name="_xlnm.Print_Titles" localSheetId="1">'001 - Rozpočet'!$132:$132</definedName>
    <definedName name="_xlnm.Print_Titles" localSheetId="0">'Rekapitulácia stavby'!$92:$92</definedName>
    <definedName name="_xlnm.Print_Titles" localSheetId="2">'Zoznam figúr'!$9:$9</definedName>
    <definedName name="_xlnm.Print_Area" localSheetId="1">'001 - Rozpočet'!$C$4:$J$76,'001 - Rozpočet'!$C$82:$J$114,'001 - Rozpočet'!$C$120:$J$183</definedName>
    <definedName name="_xlnm.Print_Area" localSheetId="0">'Rekapitulácia stavby'!$D$4:$AO$76,'Rekapitulácia stavby'!$C$82:$AQ$103</definedName>
    <definedName name="_xlnm.Print_Area" localSheetId="2">'Zoznam figúr'!$C$4:$G$37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3" l="1"/>
  <c r="J39" i="2"/>
  <c r="J38" i="2"/>
  <c r="AY95" i="1" s="1"/>
  <c r="J37" i="2"/>
  <c r="AX95" i="1" s="1"/>
  <c r="BI183" i="2"/>
  <c r="BH183" i="2"/>
  <c r="BG183" i="2"/>
  <c r="BE183" i="2"/>
  <c r="BK183" i="2"/>
  <c r="J183" i="2"/>
  <c r="BF183" i="2"/>
  <c r="BI182" i="2"/>
  <c r="BH182" i="2"/>
  <c r="BG182" i="2"/>
  <c r="BE182" i="2"/>
  <c r="BK182" i="2"/>
  <c r="J182" i="2" s="1"/>
  <c r="BF182" i="2" s="1"/>
  <c r="BI181" i="2"/>
  <c r="BH181" i="2"/>
  <c r="BG181" i="2"/>
  <c r="BE181" i="2"/>
  <c r="BK181" i="2"/>
  <c r="J181" i="2" s="1"/>
  <c r="BF181" i="2" s="1"/>
  <c r="BI180" i="2"/>
  <c r="BH180" i="2"/>
  <c r="BG180" i="2"/>
  <c r="BE180" i="2"/>
  <c r="BK180" i="2"/>
  <c r="J180" i="2" s="1"/>
  <c r="BF180" i="2" s="1"/>
  <c r="BI179" i="2"/>
  <c r="BH179" i="2"/>
  <c r="BG179" i="2"/>
  <c r="BE179" i="2"/>
  <c r="BK179" i="2"/>
  <c r="J179" i="2"/>
  <c r="BF179" i="2" s="1"/>
  <c r="BI177" i="2"/>
  <c r="BH177" i="2"/>
  <c r="BG177" i="2"/>
  <c r="BE177" i="2"/>
  <c r="T177" i="2"/>
  <c r="T176" i="2"/>
  <c r="R177" i="2"/>
  <c r="R176" i="2" s="1"/>
  <c r="P177" i="2"/>
  <c r="P176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62" i="2"/>
  <c r="BH162" i="2"/>
  <c r="BG162" i="2"/>
  <c r="BE162" i="2"/>
  <c r="T162" i="2"/>
  <c r="R162" i="2"/>
  <c r="P162" i="2"/>
  <c r="BI157" i="2"/>
  <c r="BH157" i="2"/>
  <c r="BG157" i="2"/>
  <c r="BE157" i="2"/>
  <c r="T157" i="2"/>
  <c r="R157" i="2"/>
  <c r="P157" i="2"/>
  <c r="BI153" i="2"/>
  <c r="BH153" i="2"/>
  <c r="BG153" i="2"/>
  <c r="BE153" i="2"/>
  <c r="T153" i="2"/>
  <c r="R153" i="2"/>
  <c r="P153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6" i="2"/>
  <c r="BH136" i="2"/>
  <c r="BG136" i="2"/>
  <c r="BE136" i="2"/>
  <c r="T136" i="2"/>
  <c r="R136" i="2"/>
  <c r="P136" i="2"/>
  <c r="J130" i="2"/>
  <c r="F129" i="2"/>
  <c r="F127" i="2"/>
  <c r="E125" i="2"/>
  <c r="BI112" i="2"/>
  <c r="BH112" i="2"/>
  <c r="BG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J92" i="2"/>
  <c r="F91" i="2"/>
  <c r="F89" i="2"/>
  <c r="E87" i="2"/>
  <c r="J21" i="2"/>
  <c r="E21" i="2"/>
  <c r="J129" i="2" s="1"/>
  <c r="J20" i="2"/>
  <c r="J18" i="2"/>
  <c r="E18" i="2"/>
  <c r="F92" i="2" s="1"/>
  <c r="J17" i="2"/>
  <c r="J12" i="2"/>
  <c r="J89" i="2"/>
  <c r="E7" i="2"/>
  <c r="E123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147" i="2"/>
  <c r="J148" i="2"/>
  <c r="J143" i="2"/>
  <c r="BK144" i="2"/>
  <c r="J141" i="2"/>
  <c r="BK162" i="2"/>
  <c r="BK148" i="2"/>
  <c r="J140" i="2"/>
  <c r="J177" i="2"/>
  <c r="BK177" i="2"/>
  <c r="AS94" i="1"/>
  <c r="J165" i="2"/>
  <c r="J136" i="2"/>
  <c r="BK165" i="2"/>
  <c r="J144" i="2"/>
  <c r="BK168" i="2"/>
  <c r="BK140" i="2"/>
  <c r="BK172" i="2"/>
  <c r="BK147" i="2"/>
  <c r="BK157" i="2"/>
  <c r="J145" i="2"/>
  <c r="J157" i="2"/>
  <c r="BK141" i="2"/>
  <c r="BK136" i="2"/>
  <c r="J162" i="2"/>
  <c r="BK143" i="2"/>
  <c r="BK145" i="2"/>
  <c r="J168" i="2"/>
  <c r="BK153" i="2"/>
  <c r="J153" i="2"/>
  <c r="J172" i="2"/>
  <c r="BK135" i="2" l="1"/>
  <c r="J135" i="2" s="1"/>
  <c r="J98" i="2" s="1"/>
  <c r="R135" i="2"/>
  <c r="BK152" i="2"/>
  <c r="J152" i="2" s="1"/>
  <c r="J99" i="2" s="1"/>
  <c r="R161" i="2"/>
  <c r="P152" i="2"/>
  <c r="P161" i="2"/>
  <c r="R167" i="2"/>
  <c r="T135" i="2"/>
  <c r="BK161" i="2"/>
  <c r="J161" i="2" s="1"/>
  <c r="J100" i="2" s="1"/>
  <c r="BK178" i="2"/>
  <c r="J178" i="2" s="1"/>
  <c r="J103" i="2" s="1"/>
  <c r="P135" i="2"/>
  <c r="T152" i="2"/>
  <c r="BK167" i="2"/>
  <c r="J167" i="2" s="1"/>
  <c r="J101" i="2" s="1"/>
  <c r="T167" i="2"/>
  <c r="R152" i="2"/>
  <c r="T161" i="2"/>
  <c r="P167" i="2"/>
  <c r="BK176" i="2"/>
  <c r="J176" i="2"/>
  <c r="J102" i="2" s="1"/>
  <c r="J127" i="2"/>
  <c r="BF143" i="2"/>
  <c r="BF147" i="2"/>
  <c r="BF153" i="2"/>
  <c r="BF157" i="2"/>
  <c r="J91" i="2"/>
  <c r="F130" i="2"/>
  <c r="BF141" i="2"/>
  <c r="BF136" i="2"/>
  <c r="BF140" i="2"/>
  <c r="BF148" i="2"/>
  <c r="BF177" i="2"/>
  <c r="BF168" i="2"/>
  <c r="BF172" i="2"/>
  <c r="BF144" i="2"/>
  <c r="BF145" i="2"/>
  <c r="BF165" i="2"/>
  <c r="E85" i="2"/>
  <c r="BF162" i="2"/>
  <c r="F38" i="2"/>
  <c r="BC95" i="1" s="1"/>
  <c r="BC94" i="1" s="1"/>
  <c r="W35" i="1" s="1"/>
  <c r="F35" i="2"/>
  <c r="AZ95" i="1"/>
  <c r="AZ94" i="1" s="1"/>
  <c r="AV94" i="1" s="1"/>
  <c r="F39" i="2"/>
  <c r="BD95" i="1" s="1"/>
  <c r="BD94" i="1" s="1"/>
  <c r="W36" i="1" s="1"/>
  <c r="J35" i="2"/>
  <c r="AV95" i="1"/>
  <c r="F37" i="2"/>
  <c r="BB95" i="1" s="1"/>
  <c r="BB94" i="1" s="1"/>
  <c r="AX94" i="1" s="1"/>
  <c r="T134" i="2" l="1"/>
  <c r="T133" i="2" s="1"/>
  <c r="R134" i="2"/>
  <c r="R133" i="2"/>
  <c r="P134" i="2"/>
  <c r="P133" i="2"/>
  <c r="AU95" i="1" s="1"/>
  <c r="AU94" i="1" s="1"/>
  <c r="BK134" i="2"/>
  <c r="J134" i="2"/>
  <c r="J97" i="2" s="1"/>
  <c r="W34" i="1"/>
  <c r="AY94" i="1"/>
  <c r="BK133" i="2" l="1"/>
  <c r="J133" i="2" s="1"/>
  <c r="J96" i="2" s="1"/>
  <c r="J30" i="2" s="1"/>
  <c r="J112" i="2" s="1"/>
  <c r="BF112" i="2" s="1"/>
  <c r="J36" i="2" s="1"/>
  <c r="AW95" i="1" s="1"/>
  <c r="AT95" i="1" s="1"/>
  <c r="J106" i="2" l="1"/>
  <c r="J114" i="2" s="1"/>
  <c r="F36" i="2"/>
  <c r="BA95" i="1" s="1"/>
  <c r="BA94" i="1" s="1"/>
  <c r="W33" i="1" s="1"/>
  <c r="J31" i="2" l="1"/>
  <c r="AW94" i="1"/>
  <c r="AK33" i="1" s="1"/>
  <c r="J32" i="2"/>
  <c r="AG95" i="1" s="1"/>
  <c r="AG94" i="1" s="1"/>
  <c r="AG101" i="1" s="1"/>
  <c r="CD101" i="1" s="1"/>
  <c r="J41" i="2" l="1"/>
  <c r="AN95" i="1"/>
  <c r="AG99" i="1"/>
  <c r="CD99" i="1"/>
  <c r="AG98" i="1"/>
  <c r="CD98" i="1"/>
  <c r="AK26" i="1"/>
  <c r="AV101" i="1"/>
  <c r="BY101" i="1" s="1"/>
  <c r="AT94" i="1"/>
  <c r="AN94" i="1" s="1"/>
  <c r="AG100" i="1"/>
  <c r="AV100" i="1"/>
  <c r="BY100" i="1"/>
  <c r="CD100" i="1" l="1"/>
  <c r="W32" i="1" s="1"/>
  <c r="AG97" i="1"/>
  <c r="AK27" i="1" s="1"/>
  <c r="AV98" i="1"/>
  <c r="BY98" i="1"/>
  <c r="AV99" i="1"/>
  <c r="BY99" i="1" s="1"/>
  <c r="AN101" i="1"/>
  <c r="AN100" i="1"/>
  <c r="AK29" i="1" l="1"/>
  <c r="AK32" i="1"/>
  <c r="AN99" i="1"/>
  <c r="AN98" i="1"/>
  <c r="AG103" i="1"/>
  <c r="AK38" i="1" l="1"/>
  <c r="AN97" i="1"/>
  <c r="AN103" i="1" s="1"/>
</calcChain>
</file>

<file path=xl/sharedStrings.xml><?xml version="1.0" encoding="utf-8"?>
<sst xmlns="http://schemas.openxmlformats.org/spreadsheetml/2006/main" count="928" uniqueCount="242">
  <si>
    <t>Export Komplet</t>
  </si>
  <si>
    <t/>
  </si>
  <si>
    <t>2.0</t>
  </si>
  <si>
    <t>False</t>
  </si>
  <si>
    <t>{198875b1-d467-43d8-a17e-a729a22c8788}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</si>
  <si>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</si>
  <si>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</si>
  <si>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</si>
  <si>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</si>
  <si>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</si>
  <si>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</si>
  <si>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</si>
  <si>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</si>
  <si>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O2022-03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</si>
  <si>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</si>
  <si>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</si>
  <si>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Základy - autobusová zastávka č.2</t>
  </si>
  <si>
    <t>JKSO:</t>
  </si>
  <si>
    <t>KS:</t>
  </si>
  <si>
    <t>Miesto:</t>
  </si>
  <si>
    <t>Červený Kláštor</t>
  </si>
  <si>
    <t>Dátum:</t>
  </si>
  <si>
    <t>26. 1. 2022</t>
  </si>
  <si>
    <t>Objednávateľ:</t>
  </si>
  <si>
    <t>IČO:</t>
  </si>
  <si>
    <t>Obec Červený Kláštor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</si>
  <si>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</si>
  <si>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</si>
  <si>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</si>
  <si>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</si>
  <si>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</si>
  <si>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</si>
  <si>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</si>
  <si>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Ing. Vladimír Dubjel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</si>
  <si>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</si>
  <si>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</si>
  <si>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</si>
  <si>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</si>
  <si>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</si>
  <si>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</si>
  <si>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</si>
  <si>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</si>
  <si>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</si>
  <si>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</si>
  <si>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</si>
  <si>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</si>
  <si>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</si>
  <si>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</si>
  <si>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</si>
  <si>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</si>
  <si>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</si>
  <si>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</si>
  <si>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</si>
  <si>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</si>
  <si>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</si>
  <si>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</si>
  <si>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</si>
  <si>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</si>
  <si>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</si>
  <si>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</si>
  <si>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</si>
  <si>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</si>
  <si>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</si>
  <si>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</si>
  <si>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</si>
  <si>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</si>
  <si>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</si>
  <si>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</si>
  <si>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</si>
  <si>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</si>
  <si>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</si>
  <si>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</si>
  <si>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</si>
  <si>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</si>
  <si>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</si>
  <si>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</si>
  <si>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</si>
  <si>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</si>
  <si>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</si>
  <si>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</si>
  <si>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</si>
  <si>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</si>
  <si>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</si>
  <si>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Rozpočet</t>
  </si>
  <si>
    <t>STA</t>
  </si>
  <si>
    <t>1</t>
  </si>
  <si>
    <t>{f0ae572d-82d4-413d-a099-1e01f947d647}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</si>
  <si>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</si>
  <si>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</si>
  <si>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</si>
  <si>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</si>
  <si>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</si>
  <si>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</si>
  <si>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</si>
  <si>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</si>
  <si>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</si>
  <si>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obsyp</t>
  </si>
  <si>
    <t>0,935</t>
  </si>
  <si>
    <t>2</t>
  </si>
  <si>
    <t>výkop</t>
  </si>
  <si>
    <t>4,675</t>
  </si>
  <si>
    <t>KRYCÍ LIST ROZPOČTU</t>
  </si>
  <si>
    <t>Objekt:</t>
  </si>
  <si>
    <t>001 - Rozpočet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</si>
  <si>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</si>
  <si>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</si>
  <si>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</si>
  <si>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</si>
  <si>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</si>
  <si>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</si>
  <si>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</si>
  <si>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</si>
  <si>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</si>
  <si>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</si>
  <si>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</si>
  <si>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99 - Presun hmôt HSV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</si>
  <si>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</si>
  <si>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</si>
  <si>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</si>
  <si>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</si>
  <si>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</si>
  <si>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</si>
  <si>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</si>
  <si>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</si>
  <si>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</si>
  <si>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</si>
  <si>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</si>
  <si>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</si>
  <si>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</si>
  <si>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</si>
  <si>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</si>
  <si>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</si>
  <si>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</si>
  <si>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</si>
  <si>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</si>
  <si>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</si>
  <si>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</si>
  <si>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</si>
  <si>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</si>
  <si>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</si>
  <si>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</si>
  <si>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</si>
  <si>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</si>
  <si>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132211121</t>
  </si>
  <si>
    <t>Hĺbenie rýh šírky nad 600  do 1300 mm v  horninách tr. 3 súdržných - ručným náradím</t>
  </si>
  <si>
    <t>m3</t>
  </si>
  <si>
    <t>4</t>
  </si>
  <si>
    <t>508495789</t>
  </si>
  <si>
    <t>VV</t>
  </si>
  <si>
    <t>"výkopy na základové pásy</t>
  </si>
  <si>
    <t>1,25*3,4*1,1</t>
  </si>
  <si>
    <t>Súčet</t>
  </si>
  <si>
    <t>132211139</t>
  </si>
  <si>
    <t>Príplatok za lepivosť pri hĺbení rýh š nad 600 do 1300 mm ručným náradím v horninetr. 3</t>
  </si>
  <si>
    <t>-1782575391</t>
  </si>
  <si>
    <t>3</t>
  </si>
  <si>
    <t>162201101</t>
  </si>
  <si>
    <t>Vodorovné premiestnenie výkopku z horniny 1-4 do 20m</t>
  </si>
  <si>
    <t>1336616703</t>
  </si>
  <si>
    <t>výkop-obsyp</t>
  </si>
  <si>
    <t>162501142</t>
  </si>
  <si>
    <t xml:space="preserve">Vodorovné premiestnenie výkopku  po spevnenej ceste z  horniny tr.1-4, nad 1000 do 10000 m3 na vzdialenosť do 3000 m </t>
  </si>
  <si>
    <t>-1468237423</t>
  </si>
  <si>
    <t>5</t>
  </si>
  <si>
    <t>167101102</t>
  </si>
  <si>
    <t>Nakladanie neuľahnutého výkopku z hornín tr.1-4 nad 100 do 1000 m3</t>
  </si>
  <si>
    <t>-1338859185</t>
  </si>
  <si>
    <t>6</t>
  </si>
  <si>
    <t>174101102</t>
  </si>
  <si>
    <t>Zásyp sypaninou v uzavretých priestoroch s urovnaním povrchu zásypu</t>
  </si>
  <si>
    <t>-1618125083</t>
  </si>
  <si>
    <t>0,55*2,4*1,1</t>
  </si>
  <si>
    <t>7</t>
  </si>
  <si>
    <t>M</t>
  </si>
  <si>
    <t>583410003500.S</t>
  </si>
  <si>
    <t>Kamenivo drvené hrubé frakcia 32-63 mm</t>
  </si>
  <si>
    <t>t</t>
  </si>
  <si>
    <t>8</t>
  </si>
  <si>
    <t>493455437</t>
  </si>
  <si>
    <t>175101202</t>
  </si>
  <si>
    <t>Obsyp objektov sypaninou z vhodných hornín 1 až 4 s prehodením sypaniny</t>
  </si>
  <si>
    <t>802751283</t>
  </si>
  <si>
    <t>obsyp pásov</t>
  </si>
  <si>
    <t>3,2*1,1*0,1*2+1,05*1,1*0,1*2</t>
  </si>
  <si>
    <t>Zvislé a kompletné konštrukcie</t>
  </si>
  <si>
    <t>9</t>
  </si>
  <si>
    <t>311271302</t>
  </si>
  <si>
    <t>Murivo nosné (m3) PREMAC 50x25x25 s betónovou výplňou hr. 250 mm</t>
  </si>
  <si>
    <t>2026532411</t>
  </si>
  <si>
    <t>murivo premac 25</t>
  </si>
  <si>
    <t>2,4*1*2*0,25</t>
  </si>
  <si>
    <t>premac_25</t>
  </si>
  <si>
    <t>10</t>
  </si>
  <si>
    <t>311271304</t>
  </si>
  <si>
    <t>Murivo nosné (m3) PREMAC 50x40x25 s betónovou výplňou hr. 400 mm</t>
  </si>
  <si>
    <t>1973179926</t>
  </si>
  <si>
    <t>murivo premac 40</t>
  </si>
  <si>
    <t>1,05*1*2*0,4</t>
  </si>
  <si>
    <t>premac_40</t>
  </si>
  <si>
    <t>Komunikácie</t>
  </si>
  <si>
    <t>11</t>
  </si>
  <si>
    <t>596911141</t>
  </si>
  <si>
    <t>Kladenie betónovej zámkovej dlažby komunikácií pre peších hr. 60 mm pre peších do 50 m2 so zriadením lôžka z kameniva hr. 30 mm</t>
  </si>
  <si>
    <t>m2</t>
  </si>
  <si>
    <t>1813754870</t>
  </si>
  <si>
    <t>1,05*2,6</t>
  </si>
  <si>
    <t>12</t>
  </si>
  <si>
    <t>5922901940</t>
  </si>
  <si>
    <t>SEMMELROCK CITYTOP dlažba s fázou 6 cm, sivá (10/20, 20/20, 30/20, 30/30)</t>
  </si>
  <si>
    <t>1599488224</t>
  </si>
  <si>
    <t>2,73*1,05 'Prepočítané koeficientom množstva</t>
  </si>
  <si>
    <t>Úpravy povrchov, podlahy, osadenie</t>
  </si>
  <si>
    <t>13</t>
  </si>
  <si>
    <t>631312511</t>
  </si>
  <si>
    <t>Mazanina z betónu prostého (m3) tr.C 12/15 hr.nad 50 do 80 mm</t>
  </si>
  <si>
    <t>734891843</t>
  </si>
  <si>
    <t>podklad pod zámkovú dlažbu</t>
  </si>
  <si>
    <t>2,4*0,55*0,05</t>
  </si>
  <si>
    <t>14</t>
  </si>
  <si>
    <t>631313511</t>
  </si>
  <si>
    <t>Mazanina z betónu prostého (m3) tr.C 12/15 hr.nad 80 do 120 mm</t>
  </si>
  <si>
    <t>1171722170</t>
  </si>
  <si>
    <t>podkladný betón pod základové pásy</t>
  </si>
  <si>
    <t>(1,05*0,4*2+2,4*0,25*2)*0,1</t>
  </si>
  <si>
    <t>99</t>
  </si>
  <si>
    <t>Presun hmôt HSV</t>
  </si>
  <si>
    <t>15</t>
  </si>
  <si>
    <t>998011002</t>
  </si>
  <si>
    <t>Presun hmôt pre budovy (801, 803, 812), zvislá konštr. z tehál, tvárnic, z kovu výšky do 12 m</t>
  </si>
  <si>
    <t>-627087949</t>
  </si>
  <si>
    <t>VP</t>
  </si>
  <si>
    <t xml:space="preserve">  Práce naviac</t>
  </si>
  <si>
    <t>PN</t>
  </si>
  <si>
    <t>ZOZNAM FIGÚR</t>
  </si>
  <si>
    <t>Výmera</t>
  </si>
  <si>
    <t xml:space="preserve"> 001</t>
  </si>
  <si>
    <t>Použitie figúry:</t>
  </si>
  <si>
    <t>odkopávka</t>
  </si>
  <si>
    <t>podkladný_betón</t>
  </si>
  <si>
    <t>výkop_400mm</t>
  </si>
  <si>
    <t>výkop_trativod</t>
  </si>
  <si>
    <t>základový_pás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</si>
</sst>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7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7" fillId="5" borderId="0" xfId="0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4" fontId="35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/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4" fontId="25" fillId="3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166" fontId="26" fillId="0" borderId="0" xfId="0" applyNumberFormat="1" applyFont="1" applyBorder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4" fontId="39" fillId="3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40" fillId="0" borderId="23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3" xfId="0" applyFont="1" applyFill="1" applyBorder="1" applyAlignment="1" applyProtection="1">
      <alignment horizontal="center" vertical="center"/>
      <protection locked="0"/>
    </xf>
    <xf numFmtId="49" fontId="0" fillId="3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3" xfId="0" applyFont="1" applyFill="1" applyBorder="1" applyAlignment="1" applyProtection="1">
      <alignment horizontal="left" vertical="center" wrapText="1"/>
      <protection locked="0"/>
    </xf>
    <xf numFmtId="0" fontId="0" fillId="3" borderId="23" xfId="0" applyFont="1" applyFill="1" applyBorder="1" applyAlignment="1" applyProtection="1">
      <alignment horizontal="center" vertical="center" wrapText="1"/>
      <protection locked="0"/>
    </xf>
    <xf numFmtId="167" fontId="0" fillId="3" borderId="23" xfId="0" applyNumberFormat="1" applyFont="1" applyFill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24" fillId="3" borderId="23" xfId="0" applyFont="1" applyFill="1" applyBorder="1" applyAlignment="1" applyProtection="1">
      <alignment horizontal="left" vertical="center"/>
      <protection locked="0"/>
    </xf>
    <xf numFmtId="0" fontId="24" fillId="3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25" fillId="5" borderId="8" xfId="0" applyFont="1" applyFill="1" applyBorder="1" applyAlignment="1">
      <alignment horizontal="left"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4" fontId="27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88" t="s">
        <v>5</v>
      </c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s="1" customFormat="1" ht="12" customHeight="1">
      <c r="B5" s="20"/>
      <c r="D5" s="24" t="s">
        <v>12</v>
      </c>
      <c r="K5" s="268" t="s">
        <v>13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R5" s="20"/>
      <c r="BE5" s="265" t="s">
        <v>14</v>
      </c>
      <c r="BS5" s="17" t="s">
        <v>6</v>
      </c>
    </row>
    <row r="6" spans="1:74" s="1" customFormat="1" ht="36.9" customHeight="1">
      <c r="B6" s="20"/>
      <c r="D6" s="26" t="s">
        <v>15</v>
      </c>
      <c r="K6" s="270" t="s">
        <v>16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R6" s="20"/>
      <c r="BE6" s="266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66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66"/>
      <c r="BS8" s="17" t="s">
        <v>6</v>
      </c>
    </row>
    <row r="9" spans="1:74" s="1" customFormat="1" ht="14.4" customHeight="1">
      <c r="B9" s="20"/>
      <c r="AR9" s="20"/>
      <c r="BE9" s="266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66"/>
      <c r="BS10" s="17" t="s">
        <v>6</v>
      </c>
    </row>
    <row r="11" spans="1:74" s="1" customFormat="1" ht="18.45" customHeight="1">
      <c r="B11" s="20"/>
      <c r="E11" s="25" t="s">
        <v>25</v>
      </c>
      <c r="AK11" s="27" t="s">
        <v>26</v>
      </c>
      <c r="AN11" s="25" t="s">
        <v>1</v>
      </c>
      <c r="AR11" s="20"/>
      <c r="BE11" s="266"/>
      <c r="BS11" s="17" t="s">
        <v>6</v>
      </c>
    </row>
    <row r="12" spans="1:74" s="1" customFormat="1" ht="6.9" customHeight="1">
      <c r="B12" s="20"/>
      <c r="AR12" s="20"/>
      <c r="BE12" s="26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66"/>
      <c r="BS13" s="17" t="s">
        <v>6</v>
      </c>
    </row>
    <row r="14" spans="1:74" ht="13.2">
      <c r="B14" s="20"/>
      <c r="E14" s="271" t="s">
        <v>28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7" t="s">
        <v>26</v>
      </c>
      <c r="AN14" s="29" t="s">
        <v>28</v>
      </c>
      <c r="AR14" s="20"/>
      <c r="BE14" s="266"/>
      <c r="BS14" s="17" t="s">
        <v>6</v>
      </c>
    </row>
    <row r="15" spans="1:74" s="1" customFormat="1" ht="6.9" customHeight="1">
      <c r="B15" s="20"/>
      <c r="AR15" s="20"/>
      <c r="BE15" s="26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66"/>
      <c r="BS16" s="17" t="s">
        <v>3</v>
      </c>
    </row>
    <row r="17" spans="1:71" s="1" customFormat="1" ht="18.45" customHeight="1">
      <c r="B17" s="20"/>
      <c r="E17" s="25" t="s">
        <v>30</v>
      </c>
      <c r="AK17" s="27" t="s">
        <v>26</v>
      </c>
      <c r="AN17" s="25" t="s">
        <v>1</v>
      </c>
      <c r="AR17" s="20"/>
      <c r="BE17" s="266"/>
      <c r="BS17" s="17" t="s">
        <v>31</v>
      </c>
    </row>
    <row r="18" spans="1:71" s="1" customFormat="1" ht="6.9" customHeight="1">
      <c r="B18" s="20"/>
      <c r="AR18" s="20"/>
      <c r="BE18" s="266"/>
      <c r="BS18" s="17" t="s">
        <v>6</v>
      </c>
    </row>
    <row r="19" spans="1:71" s="1" customFormat="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266"/>
      <c r="BS19" s="17" t="s">
        <v>6</v>
      </c>
    </row>
    <row r="20" spans="1:71" s="1" customFormat="1" ht="18.45" customHeight="1">
      <c r="B20" s="20"/>
      <c r="E20" s="25" t="s">
        <v>33</v>
      </c>
      <c r="AK20" s="27" t="s">
        <v>26</v>
      </c>
      <c r="AN20" s="25" t="s">
        <v>1</v>
      </c>
      <c r="AR20" s="20"/>
      <c r="BE20" s="266"/>
      <c r="BS20" s="17" t="s">
        <v>31</v>
      </c>
    </row>
    <row r="21" spans="1:71" s="1" customFormat="1" ht="6.9" customHeight="1">
      <c r="B21" s="20"/>
      <c r="AR21" s="20"/>
      <c r="BE21" s="266"/>
    </row>
    <row r="22" spans="1:71" s="1" customFormat="1" ht="12" customHeight="1">
      <c r="B22" s="20"/>
      <c r="D22" s="27" t="s">
        <v>34</v>
      </c>
      <c r="AR22" s="20"/>
      <c r="BE22" s="266"/>
    </row>
    <row r="23" spans="1:71" s="1" customFormat="1" ht="16.5" customHeight="1">
      <c r="B23" s="20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R23" s="20"/>
      <c r="BE23" s="266"/>
    </row>
    <row r="24" spans="1:71" s="1" customFormat="1" ht="6.9" customHeight="1">
      <c r="B24" s="20"/>
      <c r="AR24" s="20"/>
      <c r="BE24" s="266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6"/>
    </row>
    <row r="26" spans="1:71" s="1" customFormat="1" ht="14.4" customHeight="1">
      <c r="B26" s="20"/>
      <c r="D26" s="32" t="s">
        <v>35</v>
      </c>
      <c r="AK26" s="274">
        <f>ROUND(AG94,2)</f>
        <v>0</v>
      </c>
      <c r="AL26" s="269"/>
      <c r="AM26" s="269"/>
      <c r="AN26" s="269"/>
      <c r="AO26" s="269"/>
      <c r="AR26" s="20"/>
      <c r="BE26" s="266"/>
    </row>
    <row r="27" spans="1:71" s="1" customFormat="1" ht="14.4" customHeight="1">
      <c r="B27" s="20"/>
      <c r="D27" s="32" t="s">
        <v>36</v>
      </c>
      <c r="AK27" s="274">
        <f>ROUND(AG97, 2)</f>
        <v>0</v>
      </c>
      <c r="AL27" s="274"/>
      <c r="AM27" s="274"/>
      <c r="AN27" s="274"/>
      <c r="AO27" s="274"/>
      <c r="AR27" s="20"/>
      <c r="BE27" s="266"/>
    </row>
    <row r="28" spans="1:7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66"/>
    </row>
    <row r="29" spans="1:71" s="2" customFormat="1" ht="25.95" customHeight="1">
      <c r="A29" s="34"/>
      <c r="B29" s="35"/>
      <c r="C29" s="34"/>
      <c r="D29" s="36" t="s">
        <v>37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75">
        <f>ROUND(AK26 + AK27, 2)</f>
        <v>0</v>
      </c>
      <c r="AL29" s="276"/>
      <c r="AM29" s="276"/>
      <c r="AN29" s="276"/>
      <c r="AO29" s="276"/>
      <c r="AP29" s="34"/>
      <c r="AQ29" s="34"/>
      <c r="AR29" s="35"/>
      <c r="BE29" s="266"/>
    </row>
    <row r="30" spans="1:71" s="2" customFormat="1" ht="6.9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66"/>
    </row>
    <row r="31" spans="1:71" s="2" customFormat="1" ht="13.2">
      <c r="A31" s="34"/>
      <c r="B31" s="35"/>
      <c r="C31" s="34"/>
      <c r="D31" s="34"/>
      <c r="E31" s="34"/>
      <c r="F31" s="34"/>
      <c r="G31" s="34"/>
      <c r="H31" s="34"/>
      <c r="I31" s="34"/>
      <c r="J31" s="34"/>
      <c r="K31" s="34"/>
      <c r="L31" s="277" t="s">
        <v>38</v>
      </c>
      <c r="M31" s="277"/>
      <c r="N31" s="277"/>
      <c r="O31" s="277"/>
      <c r="P31" s="277"/>
      <c r="Q31" s="34"/>
      <c r="R31" s="34"/>
      <c r="S31" s="34"/>
      <c r="T31" s="34"/>
      <c r="U31" s="34"/>
      <c r="V31" s="34"/>
      <c r="W31" s="277" t="s">
        <v>39</v>
      </c>
      <c r="X31" s="277"/>
      <c r="Y31" s="277"/>
      <c r="Z31" s="277"/>
      <c r="AA31" s="277"/>
      <c r="AB31" s="277"/>
      <c r="AC31" s="277"/>
      <c r="AD31" s="277"/>
      <c r="AE31" s="277"/>
      <c r="AF31" s="34"/>
      <c r="AG31" s="34"/>
      <c r="AH31" s="34"/>
      <c r="AI31" s="34"/>
      <c r="AJ31" s="34"/>
      <c r="AK31" s="277" t="s">
        <v>40</v>
      </c>
      <c r="AL31" s="277"/>
      <c r="AM31" s="277"/>
      <c r="AN31" s="277"/>
      <c r="AO31" s="277"/>
      <c r="AP31" s="34"/>
      <c r="AQ31" s="34"/>
      <c r="AR31" s="35"/>
      <c r="BE31" s="266"/>
    </row>
    <row r="32" spans="1:71" s="3" customFormat="1" ht="14.4" customHeight="1">
      <c r="B32" s="39"/>
      <c r="D32" s="27" t="s">
        <v>41</v>
      </c>
      <c r="F32" s="40" t="s">
        <v>42</v>
      </c>
      <c r="L32" s="278">
        <v>0.2</v>
      </c>
      <c r="M32" s="279"/>
      <c r="N32" s="279"/>
      <c r="O32" s="279"/>
      <c r="P32" s="279"/>
      <c r="Q32" s="41"/>
      <c r="R32" s="41"/>
      <c r="S32" s="41"/>
      <c r="T32" s="41"/>
      <c r="U32" s="41"/>
      <c r="V32" s="41"/>
      <c r="W32" s="280">
        <f>ROUND(AZ94 + SUM(CD97:CD101), 2)</f>
        <v>0</v>
      </c>
      <c r="X32" s="279"/>
      <c r="Y32" s="279"/>
      <c r="Z32" s="279"/>
      <c r="AA32" s="279"/>
      <c r="AB32" s="279"/>
      <c r="AC32" s="279"/>
      <c r="AD32" s="279"/>
      <c r="AE32" s="279"/>
      <c r="AF32" s="41"/>
      <c r="AG32" s="41"/>
      <c r="AH32" s="41"/>
      <c r="AI32" s="41"/>
      <c r="AJ32" s="41"/>
      <c r="AK32" s="280">
        <f>ROUND(AV94 + SUM(BY97:BY101), 2)</f>
        <v>0</v>
      </c>
      <c r="AL32" s="279"/>
      <c r="AM32" s="279"/>
      <c r="AN32" s="279"/>
      <c r="AO32" s="279"/>
      <c r="AP32" s="41"/>
      <c r="AQ32" s="41"/>
      <c r="AR32" s="42"/>
      <c r="AS32" s="41"/>
      <c r="AT32" s="41"/>
      <c r="AU32" s="41"/>
      <c r="AV32" s="41"/>
      <c r="AW32" s="41"/>
      <c r="AX32" s="41"/>
      <c r="AY32" s="41"/>
      <c r="AZ32" s="41"/>
      <c r="BE32" s="267"/>
    </row>
    <row r="33" spans="1:57" s="3" customFormat="1" ht="14.4" customHeight="1">
      <c r="B33" s="39"/>
      <c r="F33" s="40" t="s">
        <v>43</v>
      </c>
      <c r="L33" s="278">
        <v>0.2</v>
      </c>
      <c r="M33" s="279"/>
      <c r="N33" s="279"/>
      <c r="O33" s="279"/>
      <c r="P33" s="279"/>
      <c r="Q33" s="41"/>
      <c r="R33" s="41"/>
      <c r="S33" s="41"/>
      <c r="T33" s="41"/>
      <c r="U33" s="41"/>
      <c r="V33" s="41"/>
      <c r="W33" s="280">
        <f>ROUND(BA94 + SUM(CE97:CE101), 2)</f>
        <v>0</v>
      </c>
      <c r="X33" s="279"/>
      <c r="Y33" s="279"/>
      <c r="Z33" s="279"/>
      <c r="AA33" s="279"/>
      <c r="AB33" s="279"/>
      <c r="AC33" s="279"/>
      <c r="AD33" s="279"/>
      <c r="AE33" s="279"/>
      <c r="AF33" s="41"/>
      <c r="AG33" s="41"/>
      <c r="AH33" s="41"/>
      <c r="AI33" s="41"/>
      <c r="AJ33" s="41"/>
      <c r="AK33" s="280">
        <f>ROUND(AW94 + SUM(BZ97:BZ101), 2)</f>
        <v>0</v>
      </c>
      <c r="AL33" s="279"/>
      <c r="AM33" s="279"/>
      <c r="AN33" s="279"/>
      <c r="AO33" s="279"/>
      <c r="AP33" s="41"/>
      <c r="AQ33" s="41"/>
      <c r="AR33" s="42"/>
      <c r="AS33" s="41"/>
      <c r="AT33" s="41"/>
      <c r="AU33" s="41"/>
      <c r="AV33" s="41"/>
      <c r="AW33" s="41"/>
      <c r="AX33" s="41"/>
      <c r="AY33" s="41"/>
      <c r="AZ33" s="41"/>
      <c r="BE33" s="267"/>
    </row>
    <row r="34" spans="1:57" s="3" customFormat="1" ht="14.4" hidden="1" customHeight="1">
      <c r="B34" s="39"/>
      <c r="F34" s="27" t="s">
        <v>44</v>
      </c>
      <c r="L34" s="281">
        <v>0.2</v>
      </c>
      <c r="M34" s="282"/>
      <c r="N34" s="282"/>
      <c r="O34" s="282"/>
      <c r="P34" s="282"/>
      <c r="W34" s="283">
        <f>ROUND(BB94 + SUM(CF97:CF101), 2)</f>
        <v>0</v>
      </c>
      <c r="X34" s="282"/>
      <c r="Y34" s="282"/>
      <c r="Z34" s="282"/>
      <c r="AA34" s="282"/>
      <c r="AB34" s="282"/>
      <c r="AC34" s="282"/>
      <c r="AD34" s="282"/>
      <c r="AE34" s="282"/>
      <c r="AK34" s="283">
        <v>0</v>
      </c>
      <c r="AL34" s="282"/>
      <c r="AM34" s="282"/>
      <c r="AN34" s="282"/>
      <c r="AO34" s="282"/>
      <c r="AR34" s="39"/>
      <c r="BE34" s="267"/>
    </row>
    <row r="35" spans="1:57" s="3" customFormat="1" ht="14.4" hidden="1" customHeight="1">
      <c r="B35" s="39"/>
      <c r="F35" s="27" t="s">
        <v>45</v>
      </c>
      <c r="L35" s="281">
        <v>0.2</v>
      </c>
      <c r="M35" s="282"/>
      <c r="N35" s="282"/>
      <c r="O35" s="282"/>
      <c r="P35" s="282"/>
      <c r="W35" s="283">
        <f>ROUND(BC94 + SUM(CG97:CG101), 2)</f>
        <v>0</v>
      </c>
      <c r="X35" s="282"/>
      <c r="Y35" s="282"/>
      <c r="Z35" s="282"/>
      <c r="AA35" s="282"/>
      <c r="AB35" s="282"/>
      <c r="AC35" s="282"/>
      <c r="AD35" s="282"/>
      <c r="AE35" s="282"/>
      <c r="AK35" s="283">
        <v>0</v>
      </c>
      <c r="AL35" s="282"/>
      <c r="AM35" s="282"/>
      <c r="AN35" s="282"/>
      <c r="AO35" s="282"/>
      <c r="AR35" s="39"/>
    </row>
    <row r="36" spans="1:57" s="3" customFormat="1" ht="14.4" hidden="1" customHeight="1">
      <c r="B36" s="39"/>
      <c r="F36" s="40" t="s">
        <v>46</v>
      </c>
      <c r="L36" s="278">
        <v>0</v>
      </c>
      <c r="M36" s="279"/>
      <c r="N36" s="279"/>
      <c r="O36" s="279"/>
      <c r="P36" s="279"/>
      <c r="Q36" s="41"/>
      <c r="R36" s="41"/>
      <c r="S36" s="41"/>
      <c r="T36" s="41"/>
      <c r="U36" s="41"/>
      <c r="V36" s="41"/>
      <c r="W36" s="280">
        <f>ROUND(BD94 + SUM(CH97:CH101), 2)</f>
        <v>0</v>
      </c>
      <c r="X36" s="279"/>
      <c r="Y36" s="279"/>
      <c r="Z36" s="279"/>
      <c r="AA36" s="279"/>
      <c r="AB36" s="279"/>
      <c r="AC36" s="279"/>
      <c r="AD36" s="279"/>
      <c r="AE36" s="279"/>
      <c r="AF36" s="41"/>
      <c r="AG36" s="41"/>
      <c r="AH36" s="41"/>
      <c r="AI36" s="41"/>
      <c r="AJ36" s="41"/>
      <c r="AK36" s="280">
        <v>0</v>
      </c>
      <c r="AL36" s="279"/>
      <c r="AM36" s="279"/>
      <c r="AN36" s="279"/>
      <c r="AO36" s="279"/>
      <c r="AP36" s="41"/>
      <c r="AQ36" s="41"/>
      <c r="AR36" s="42"/>
      <c r="AS36" s="41"/>
      <c r="AT36" s="41"/>
      <c r="AU36" s="41"/>
      <c r="AV36" s="41"/>
      <c r="AW36" s="41"/>
      <c r="AX36" s="41"/>
      <c r="AY36" s="41"/>
      <c r="AZ36" s="41"/>
    </row>
    <row r="37" spans="1:57" s="2" customFormat="1" ht="6.9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pans="1:57" s="2" customFormat="1" ht="25.95" customHeight="1">
      <c r="A38" s="34"/>
      <c r="B38" s="35"/>
      <c r="C38" s="43"/>
      <c r="D38" s="44" t="s">
        <v>47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6" t="s">
        <v>48</v>
      </c>
      <c r="U38" s="45"/>
      <c r="V38" s="45"/>
      <c r="W38" s="45"/>
      <c r="X38" s="284" t="s">
        <v>49</v>
      </c>
      <c r="Y38" s="285"/>
      <c r="Z38" s="285"/>
      <c r="AA38" s="285"/>
      <c r="AB38" s="285"/>
      <c r="AC38" s="45"/>
      <c r="AD38" s="45"/>
      <c r="AE38" s="45"/>
      <c r="AF38" s="45"/>
      <c r="AG38" s="45"/>
      <c r="AH38" s="45"/>
      <c r="AI38" s="45"/>
      <c r="AJ38" s="45"/>
      <c r="AK38" s="286">
        <f>SUM(AK29:AK36)</f>
        <v>0</v>
      </c>
      <c r="AL38" s="285"/>
      <c r="AM38" s="285"/>
      <c r="AN38" s="285"/>
      <c r="AO38" s="287"/>
      <c r="AP38" s="43"/>
      <c r="AQ38" s="43"/>
      <c r="AR38" s="35"/>
      <c r="BE38" s="34"/>
    </row>
    <row r="39" spans="1:57" s="2" customFormat="1" ht="6.9" customHeight="1">
      <c r="A39" s="34"/>
      <c r="B39" s="35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4"/>
    </row>
    <row r="40" spans="1:57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4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R49" s="47"/>
    </row>
    <row r="50" spans="1:57" ht="10.199999999999999">
      <c r="B50" s="20"/>
      <c r="AR50" s="20"/>
    </row>
    <row r="51" spans="1:57" ht="10.199999999999999">
      <c r="B51" s="20"/>
      <c r="AR51" s="20"/>
    </row>
    <row r="52" spans="1:57" ht="10.199999999999999">
      <c r="B52" s="20"/>
      <c r="AR52" s="20"/>
    </row>
    <row r="53" spans="1:57" ht="10.199999999999999">
      <c r="B53" s="20"/>
      <c r="AR53" s="20"/>
    </row>
    <row r="54" spans="1:57" ht="10.199999999999999">
      <c r="B54" s="20"/>
      <c r="AR54" s="20"/>
    </row>
    <row r="55" spans="1:57" ht="10.199999999999999">
      <c r="B55" s="20"/>
      <c r="AR55" s="20"/>
    </row>
    <row r="56" spans="1:57" ht="10.199999999999999">
      <c r="B56" s="20"/>
      <c r="AR56" s="20"/>
    </row>
    <row r="57" spans="1:57" ht="10.199999999999999">
      <c r="B57" s="20"/>
      <c r="AR57" s="20"/>
    </row>
    <row r="58" spans="1:57" ht="10.199999999999999">
      <c r="B58" s="20"/>
      <c r="AR58" s="20"/>
    </row>
    <row r="59" spans="1:57" ht="10.199999999999999">
      <c r="B59" s="20"/>
      <c r="AR59" s="20"/>
    </row>
    <row r="60" spans="1:57" s="2" customFormat="1" ht="13.2">
      <c r="A60" s="34"/>
      <c r="B60" s="35"/>
      <c r="C60" s="34"/>
      <c r="D60" s="50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0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0" t="s">
        <v>52</v>
      </c>
      <c r="AI60" s="37"/>
      <c r="AJ60" s="37"/>
      <c r="AK60" s="37"/>
      <c r="AL60" s="37"/>
      <c r="AM60" s="50" t="s">
        <v>53</v>
      </c>
      <c r="AN60" s="37"/>
      <c r="AO60" s="37"/>
      <c r="AP60" s="34"/>
      <c r="AQ60" s="34"/>
      <c r="AR60" s="35"/>
      <c r="BE60" s="34"/>
    </row>
    <row r="61" spans="1:57" ht="10.199999999999999">
      <c r="B61" s="20"/>
      <c r="AR61" s="20"/>
    </row>
    <row r="62" spans="1:57" ht="10.199999999999999">
      <c r="B62" s="20"/>
      <c r="AR62" s="20"/>
    </row>
    <row r="63" spans="1:57" ht="10.199999999999999">
      <c r="B63" s="20"/>
      <c r="AR63" s="20"/>
    </row>
    <row r="64" spans="1:57" s="2" customFormat="1" ht="13.2">
      <c r="A64" s="34"/>
      <c r="B64" s="35"/>
      <c r="C64" s="34"/>
      <c r="D64" s="48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8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5"/>
      <c r="BE64" s="34"/>
    </row>
    <row r="65" spans="1:57" ht="10.199999999999999">
      <c r="B65" s="20"/>
      <c r="AR65" s="20"/>
    </row>
    <row r="66" spans="1:57" ht="10.199999999999999">
      <c r="B66" s="20"/>
      <c r="AR66" s="20"/>
    </row>
    <row r="67" spans="1:57" ht="10.199999999999999">
      <c r="B67" s="20"/>
      <c r="AR67" s="20"/>
    </row>
    <row r="68" spans="1:57" ht="10.199999999999999">
      <c r="B68" s="20"/>
      <c r="AR68" s="20"/>
    </row>
    <row r="69" spans="1:57" ht="10.199999999999999">
      <c r="B69" s="20"/>
      <c r="AR69" s="20"/>
    </row>
    <row r="70" spans="1:57" ht="10.199999999999999">
      <c r="B70" s="20"/>
      <c r="AR70" s="20"/>
    </row>
    <row r="71" spans="1:57" ht="10.199999999999999">
      <c r="B71" s="20"/>
      <c r="AR71" s="20"/>
    </row>
    <row r="72" spans="1:57" ht="10.199999999999999">
      <c r="B72" s="20"/>
      <c r="AR72" s="20"/>
    </row>
    <row r="73" spans="1:57" ht="10.199999999999999">
      <c r="B73" s="20"/>
      <c r="AR73" s="20"/>
    </row>
    <row r="74" spans="1:57" ht="10.199999999999999">
      <c r="B74" s="20"/>
      <c r="AR74" s="20"/>
    </row>
    <row r="75" spans="1:57" s="2" customFormat="1" ht="13.2">
      <c r="A75" s="34"/>
      <c r="B75" s="35"/>
      <c r="C75" s="34"/>
      <c r="D75" s="50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0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0" t="s">
        <v>52</v>
      </c>
      <c r="AI75" s="37"/>
      <c r="AJ75" s="37"/>
      <c r="AK75" s="37"/>
      <c r="AL75" s="37"/>
      <c r="AM75" s="50" t="s">
        <v>53</v>
      </c>
      <c r="AN75" s="37"/>
      <c r="AO75" s="37"/>
      <c r="AP75" s="34"/>
      <c r="AQ75" s="34"/>
      <c r="AR75" s="35"/>
      <c r="BE75" s="34"/>
    </row>
    <row r="76" spans="1:57" s="2" customFormat="1" ht="10.199999999999999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pans="1:57" s="2" customFormat="1" ht="6.9" customHeight="1">
      <c r="A77" s="34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5"/>
      <c r="BE77" s="34"/>
    </row>
    <row r="81" spans="1:91" s="2" customFormat="1" ht="6.9" customHeight="1">
      <c r="A81" s="3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5"/>
      <c r="BE81" s="34"/>
    </row>
    <row r="82" spans="1:91" s="2" customFormat="1" ht="24.9" customHeight="1">
      <c r="A82" s="34"/>
      <c r="B82" s="35"/>
      <c r="C82" s="21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pans="1:91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pans="1:91" s="4" customFormat="1" ht="12" customHeight="1">
      <c r="B84" s="56"/>
      <c r="C84" s="27" t="s">
        <v>12</v>
      </c>
      <c r="L84" s="4" t="str">
        <f>K5</f>
        <v>O2022-03</v>
      </c>
      <c r="AR84" s="56"/>
    </row>
    <row r="85" spans="1:91" s="5" customFormat="1" ht="36.9" customHeight="1">
      <c r="B85" s="57"/>
      <c r="C85" s="58" t="s">
        <v>15</v>
      </c>
      <c r="L85" s="241" t="str">
        <f>K6</f>
        <v>Základy - autobusová zastávka č.2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R85" s="57"/>
    </row>
    <row r="86" spans="1:91" s="2" customFormat="1" ht="6.9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pans="1:91" s="2" customFormat="1" ht="12" customHeight="1">
      <c r="A87" s="34"/>
      <c r="B87" s="35"/>
      <c r="C87" s="27" t="s">
        <v>19</v>
      </c>
      <c r="D87" s="34"/>
      <c r="E87" s="34"/>
      <c r="F87" s="34"/>
      <c r="G87" s="34"/>
      <c r="H87" s="34"/>
      <c r="I87" s="34"/>
      <c r="J87" s="34"/>
      <c r="K87" s="34"/>
      <c r="L87" s="59" t="str">
        <f>IF(K8="","",K8)</f>
        <v>Červený Kláštor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21</v>
      </c>
      <c r="AJ87" s="34"/>
      <c r="AK87" s="34"/>
      <c r="AL87" s="34"/>
      <c r="AM87" s="243" t="str">
        <f>IF(AN8= "","",AN8)</f>
        <v>26. 1. 2022</v>
      </c>
      <c r="AN87" s="243"/>
      <c r="AO87" s="34"/>
      <c r="AP87" s="34"/>
      <c r="AQ87" s="34"/>
      <c r="AR87" s="35"/>
      <c r="BE87" s="34"/>
    </row>
    <row r="88" spans="1:91" s="2" customFormat="1" ht="6.9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pans="1:91" s="2" customFormat="1" ht="15.15" customHeight="1">
      <c r="A89" s="34"/>
      <c r="B89" s="35"/>
      <c r="C89" s="27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Obec Červený Kláštor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29</v>
      </c>
      <c r="AJ89" s="34"/>
      <c r="AK89" s="34"/>
      <c r="AL89" s="34"/>
      <c r="AM89" s="248" t="str">
        <f>IF(E17="","",E17)</f>
        <v xml:space="preserve"> </v>
      </c>
      <c r="AN89" s="249"/>
      <c r="AO89" s="249"/>
      <c r="AP89" s="249"/>
      <c r="AQ89" s="34"/>
      <c r="AR89" s="35"/>
      <c r="AS89" s="244" t="s">
        <v>57</v>
      </c>
      <c r="AT89" s="245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34"/>
    </row>
    <row r="90" spans="1:91" s="2" customFormat="1" ht="15.15" customHeight="1">
      <c r="A90" s="34"/>
      <c r="B90" s="35"/>
      <c r="C90" s="27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32</v>
      </c>
      <c r="AJ90" s="34"/>
      <c r="AK90" s="34"/>
      <c r="AL90" s="34"/>
      <c r="AM90" s="248" t="str">
        <f>IF(E20="","",E20)</f>
        <v>Ing. Vladimír Dubjel</v>
      </c>
      <c r="AN90" s="249"/>
      <c r="AO90" s="249"/>
      <c r="AP90" s="249"/>
      <c r="AQ90" s="34"/>
      <c r="AR90" s="35"/>
      <c r="AS90" s="246"/>
      <c r="AT90" s="247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34"/>
    </row>
    <row r="91" spans="1: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46"/>
      <c r="AT91" s="247"/>
      <c r="AU91" s="63"/>
      <c r="AV91" s="63"/>
      <c r="AW91" s="63"/>
      <c r="AX91" s="63"/>
      <c r="AY91" s="63"/>
      <c r="AZ91" s="63"/>
      <c r="BA91" s="63"/>
      <c r="BB91" s="63"/>
      <c r="BC91" s="63"/>
      <c r="BD91" s="64"/>
      <c r="BE91" s="34"/>
    </row>
    <row r="92" spans="1:91" s="2" customFormat="1" ht="29.25" customHeight="1">
      <c r="A92" s="34"/>
      <c r="B92" s="35"/>
      <c r="C92" s="253" t="s">
        <v>58</v>
      </c>
      <c r="D92" s="251"/>
      <c r="E92" s="251"/>
      <c r="F92" s="251"/>
      <c r="G92" s="251"/>
      <c r="H92" s="65"/>
      <c r="I92" s="250" t="s">
        <v>59</v>
      </c>
      <c r="J92" s="251"/>
      <c r="K92" s="251"/>
      <c r="L92" s="251"/>
      <c r="M92" s="251"/>
      <c r="N92" s="251"/>
      <c r="O92" s="251"/>
      <c r="P92" s="251"/>
      <c r="Q92" s="251"/>
      <c r="R92" s="251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  <c r="AF92" s="251"/>
      <c r="AG92" s="254" t="s">
        <v>60</v>
      </c>
      <c r="AH92" s="251"/>
      <c r="AI92" s="251"/>
      <c r="AJ92" s="251"/>
      <c r="AK92" s="251"/>
      <c r="AL92" s="251"/>
      <c r="AM92" s="251"/>
      <c r="AN92" s="250" t="s">
        <v>61</v>
      </c>
      <c r="AO92" s="251"/>
      <c r="AP92" s="252"/>
      <c r="AQ92" s="66" t="s">
        <v>62</v>
      </c>
      <c r="AR92" s="35"/>
      <c r="AS92" s="67" t="s">
        <v>63</v>
      </c>
      <c r="AT92" s="68" t="s">
        <v>64</v>
      </c>
      <c r="AU92" s="68" t="s">
        <v>65</v>
      </c>
      <c r="AV92" s="68" t="s">
        <v>66</v>
      </c>
      <c r="AW92" s="68" t="s">
        <v>67</v>
      </c>
      <c r="AX92" s="68" t="s">
        <v>68</v>
      </c>
      <c r="AY92" s="68" t="s">
        <v>69</v>
      </c>
      <c r="AZ92" s="68" t="s">
        <v>70</v>
      </c>
      <c r="BA92" s="68" t="s">
        <v>71</v>
      </c>
      <c r="BB92" s="68" t="s">
        <v>72</v>
      </c>
      <c r="BC92" s="68" t="s">
        <v>73</v>
      </c>
      <c r="BD92" s="69" t="s">
        <v>74</v>
      </c>
      <c r="BE92" s="34"/>
    </row>
    <row r="93" spans="1:91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70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2"/>
      <c r="BE93" s="34"/>
    </row>
    <row r="94" spans="1:91" s="6" customFormat="1" ht="32.4" customHeight="1">
      <c r="B94" s="73"/>
      <c r="C94" s="74" t="s">
        <v>75</v>
      </c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262">
        <f>ROUND(AG95,2)</f>
        <v>0</v>
      </c>
      <c r="AH94" s="262"/>
      <c r="AI94" s="262"/>
      <c r="AJ94" s="262"/>
      <c r="AK94" s="262"/>
      <c r="AL94" s="262"/>
      <c r="AM94" s="262"/>
      <c r="AN94" s="263">
        <f>SUM(AG94,AT94)</f>
        <v>0</v>
      </c>
      <c r="AO94" s="263"/>
      <c r="AP94" s="263"/>
      <c r="AQ94" s="77" t="s">
        <v>1</v>
      </c>
      <c r="AR94" s="73"/>
      <c r="AS94" s="78">
        <f>ROUND(AS95,2)</f>
        <v>0</v>
      </c>
      <c r="AT94" s="79">
        <f>ROUND(SUM(AV94:AW94),2)</f>
        <v>0</v>
      </c>
      <c r="AU94" s="80">
        <f>ROUND(AU95,5)</f>
        <v>0</v>
      </c>
      <c r="AV94" s="79">
        <f>ROUND(AZ94*L32,2)</f>
        <v>0</v>
      </c>
      <c r="AW94" s="79">
        <f>ROUND(BA94*L33,2)</f>
        <v>0</v>
      </c>
      <c r="AX94" s="79">
        <f>ROUND(BB94*L32,2)</f>
        <v>0</v>
      </c>
      <c r="AY94" s="79">
        <f>ROUND(BC94*L33,2)</f>
        <v>0</v>
      </c>
      <c r="AZ94" s="79">
        <f>ROUND(AZ95,2)</f>
        <v>0</v>
      </c>
      <c r="BA94" s="79">
        <f>ROUND(BA95,2)</f>
        <v>0</v>
      </c>
      <c r="BB94" s="79">
        <f>ROUND(BB95,2)</f>
        <v>0</v>
      </c>
      <c r="BC94" s="79">
        <f>ROUND(BC95,2)</f>
        <v>0</v>
      </c>
      <c r="BD94" s="81">
        <f>ROUND(BD95,2)</f>
        <v>0</v>
      </c>
      <c r="BS94" s="82" t="s">
        <v>76</v>
      </c>
      <c r="BT94" s="82" t="s">
        <v>77</v>
      </c>
      <c r="BU94" s="83" t="s">
        <v>78</v>
      </c>
      <c r="BV94" s="82" t="s">
        <v>79</v>
      </c>
      <c r="BW94" s="82" t="s">
        <v>4</v>
      </c>
      <c r="BX94" s="82" t="s">
        <v>80</v>
      </c>
      <c r="CL94" s="82" t="s">
        <v>1</v>
      </c>
    </row>
    <row r="95" spans="1:91" s="7" customFormat="1" ht="16.5" customHeight="1">
      <c r="A95" s="84" t="s">
        <v>81</v>
      </c>
      <c r="B95" s="85"/>
      <c r="C95" s="86"/>
      <c r="D95" s="255" t="s">
        <v>82</v>
      </c>
      <c r="E95" s="255"/>
      <c r="F95" s="255"/>
      <c r="G95" s="255"/>
      <c r="H95" s="255"/>
      <c r="I95" s="87"/>
      <c r="J95" s="255" t="s">
        <v>83</v>
      </c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6">
        <f>'001 - Rozpočet'!J32</f>
        <v>0</v>
      </c>
      <c r="AH95" s="257"/>
      <c r="AI95" s="257"/>
      <c r="AJ95" s="257"/>
      <c r="AK95" s="257"/>
      <c r="AL95" s="257"/>
      <c r="AM95" s="257"/>
      <c r="AN95" s="256">
        <f>SUM(AG95,AT95)</f>
        <v>0</v>
      </c>
      <c r="AO95" s="257"/>
      <c r="AP95" s="257"/>
      <c r="AQ95" s="88" t="s">
        <v>84</v>
      </c>
      <c r="AR95" s="85"/>
      <c r="AS95" s="89">
        <v>0</v>
      </c>
      <c r="AT95" s="90">
        <f>ROUND(SUM(AV95:AW95),2)</f>
        <v>0</v>
      </c>
      <c r="AU95" s="91">
        <f>'001 - Rozpočet'!P133</f>
        <v>0</v>
      </c>
      <c r="AV95" s="90">
        <f>'001 - Rozpočet'!J35</f>
        <v>0</v>
      </c>
      <c r="AW95" s="90">
        <f>'001 - Rozpočet'!J36</f>
        <v>0</v>
      </c>
      <c r="AX95" s="90">
        <f>'001 - Rozpočet'!J37</f>
        <v>0</v>
      </c>
      <c r="AY95" s="90">
        <f>'001 - Rozpočet'!J38</f>
        <v>0</v>
      </c>
      <c r="AZ95" s="90">
        <f>'001 - Rozpočet'!F35</f>
        <v>0</v>
      </c>
      <c r="BA95" s="90">
        <f>'001 - Rozpočet'!F36</f>
        <v>0</v>
      </c>
      <c r="BB95" s="90">
        <f>'001 - Rozpočet'!F37</f>
        <v>0</v>
      </c>
      <c r="BC95" s="90">
        <f>'001 - Rozpočet'!F38</f>
        <v>0</v>
      </c>
      <c r="BD95" s="92">
        <f>'001 - Rozpočet'!F39</f>
        <v>0</v>
      </c>
      <c r="BT95" s="93" t="s">
        <v>85</v>
      </c>
      <c r="BV95" s="93" t="s">
        <v>79</v>
      </c>
      <c r="BW95" s="93" t="s">
        <v>86</v>
      </c>
      <c r="BX95" s="93" t="s">
        <v>4</v>
      </c>
      <c r="CL95" s="93" t="s">
        <v>1</v>
      </c>
      <c r="CM95" s="93" t="s">
        <v>77</v>
      </c>
    </row>
    <row r="96" spans="1:91" ht="10.199999999999999">
      <c r="B96" s="20"/>
      <c r="AR96" s="20"/>
    </row>
    <row r="97" spans="1:89" s="2" customFormat="1" ht="30" customHeight="1">
      <c r="A97" s="34"/>
      <c r="B97" s="35"/>
      <c r="C97" s="74" t="s">
        <v>87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263">
        <f>ROUND(SUM(AG98:AG101), 2)</f>
        <v>0</v>
      </c>
      <c r="AH97" s="263"/>
      <c r="AI97" s="263"/>
      <c r="AJ97" s="263"/>
      <c r="AK97" s="263"/>
      <c r="AL97" s="263"/>
      <c r="AM97" s="263"/>
      <c r="AN97" s="263">
        <f>ROUND(SUM(AN98:AN101), 2)</f>
        <v>0</v>
      </c>
      <c r="AO97" s="263"/>
      <c r="AP97" s="263"/>
      <c r="AQ97" s="94"/>
      <c r="AR97" s="35"/>
      <c r="AS97" s="67" t="s">
        <v>88</v>
      </c>
      <c r="AT97" s="68" t="s">
        <v>89</v>
      </c>
      <c r="AU97" s="68" t="s">
        <v>41</v>
      </c>
      <c r="AV97" s="69" t="s">
        <v>64</v>
      </c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89" s="2" customFormat="1" ht="19.95" customHeight="1">
      <c r="A98" s="34"/>
      <c r="B98" s="35"/>
      <c r="C98" s="34"/>
      <c r="D98" s="260" t="s">
        <v>90</v>
      </c>
      <c r="E98" s="260"/>
      <c r="F98" s="260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  <c r="AA98" s="260"/>
      <c r="AB98" s="260"/>
      <c r="AC98" s="34"/>
      <c r="AD98" s="34"/>
      <c r="AE98" s="34"/>
      <c r="AF98" s="34"/>
      <c r="AG98" s="258">
        <f>ROUND(AG94 * AS98, 2)</f>
        <v>0</v>
      </c>
      <c r="AH98" s="259"/>
      <c r="AI98" s="259"/>
      <c r="AJ98" s="259"/>
      <c r="AK98" s="259"/>
      <c r="AL98" s="259"/>
      <c r="AM98" s="259"/>
      <c r="AN98" s="259">
        <f>ROUND(AG98 + AV98, 2)</f>
        <v>0</v>
      </c>
      <c r="AO98" s="259"/>
      <c r="AP98" s="259"/>
      <c r="AQ98" s="34"/>
      <c r="AR98" s="35"/>
      <c r="AS98" s="96">
        <v>0</v>
      </c>
      <c r="AT98" s="97" t="s">
        <v>91</v>
      </c>
      <c r="AU98" s="97" t="s">
        <v>42</v>
      </c>
      <c r="AV98" s="98">
        <f>ROUND(IF(AU98="základná",AG98*L32,IF(AU98="znížená",AG98*L33,0)), 2)</f>
        <v>0</v>
      </c>
      <c r="AW98" s="34"/>
      <c r="AX98" s="34"/>
      <c r="AY98" s="34"/>
      <c r="AZ98" s="34"/>
      <c r="BA98" s="34"/>
      <c r="BB98" s="34"/>
      <c r="BC98" s="34"/>
      <c r="BD98" s="34"/>
      <c r="BE98" s="34"/>
      <c r="BV98" s="17" t="s">
        <v>92</v>
      </c>
      <c r="BY98" s="99">
        <f>IF(AU98="základná",AV98,0)</f>
        <v>0</v>
      </c>
      <c r="BZ98" s="99">
        <f>IF(AU98="znížená",AV98,0)</f>
        <v>0</v>
      </c>
      <c r="CA98" s="99">
        <v>0</v>
      </c>
      <c r="CB98" s="99">
        <v>0</v>
      </c>
      <c r="CC98" s="99">
        <v>0</v>
      </c>
      <c r="CD98" s="99">
        <f>IF(AU98="základná",AG98,0)</f>
        <v>0</v>
      </c>
      <c r="CE98" s="99">
        <f>IF(AU98="znížená",AG98,0)</f>
        <v>0</v>
      </c>
      <c r="CF98" s="99">
        <f>IF(AU98="zákl. prenesená",AG98,0)</f>
        <v>0</v>
      </c>
      <c r="CG98" s="99">
        <f>IF(AU98="zníž. prenesená",AG98,0)</f>
        <v>0</v>
      </c>
      <c r="CH98" s="99">
        <f>IF(AU98="nulová",AG98,0)</f>
        <v>0</v>
      </c>
      <c r="CI98" s="17">
        <f>IF(AU98="základná",1,IF(AU98="znížená",2,IF(AU98="zákl. prenesená",4,IF(AU98="zníž. prenesená",5,3))))</f>
        <v>1</v>
      </c>
      <c r="CJ98" s="17">
        <f>IF(AT98="stavebná časť",1,IF(AT98="investičná časť",2,3))</f>
        <v>1</v>
      </c>
      <c r="CK98" s="17" t="str">
        <f>IF(D98="Vyplň vlastné","","x")</f>
        <v>x</v>
      </c>
    </row>
    <row r="99" spans="1:89" s="2" customFormat="1" ht="19.95" customHeight="1">
      <c r="A99" s="34"/>
      <c r="B99" s="35"/>
      <c r="C99" s="34"/>
      <c r="D99" s="261" t="s">
        <v>93</v>
      </c>
      <c r="E99" s="260"/>
      <c r="F99" s="260"/>
      <c r="G99" s="260"/>
      <c r="H99" s="260"/>
      <c r="I99" s="260"/>
      <c r="J99" s="260"/>
      <c r="K99" s="260"/>
      <c r="L99" s="260"/>
      <c r="M99" s="260"/>
      <c r="N99" s="260"/>
      <c r="O99" s="260"/>
      <c r="P99" s="260"/>
      <c r="Q99" s="260"/>
      <c r="R99" s="260"/>
      <c r="S99" s="260"/>
      <c r="T99" s="260"/>
      <c r="U99" s="260"/>
      <c r="V99" s="260"/>
      <c r="W99" s="260"/>
      <c r="X99" s="260"/>
      <c r="Y99" s="260"/>
      <c r="Z99" s="260"/>
      <c r="AA99" s="260"/>
      <c r="AB99" s="260"/>
      <c r="AC99" s="34"/>
      <c r="AD99" s="34"/>
      <c r="AE99" s="34"/>
      <c r="AF99" s="34"/>
      <c r="AG99" s="258">
        <f>ROUND(AG94 * AS99, 2)</f>
        <v>0</v>
      </c>
      <c r="AH99" s="259"/>
      <c r="AI99" s="259"/>
      <c r="AJ99" s="259"/>
      <c r="AK99" s="259"/>
      <c r="AL99" s="259"/>
      <c r="AM99" s="259"/>
      <c r="AN99" s="259">
        <f>ROUND(AG99 + AV99, 2)</f>
        <v>0</v>
      </c>
      <c r="AO99" s="259"/>
      <c r="AP99" s="259"/>
      <c r="AQ99" s="34"/>
      <c r="AR99" s="35"/>
      <c r="AS99" s="96">
        <v>0</v>
      </c>
      <c r="AT99" s="97" t="s">
        <v>91</v>
      </c>
      <c r="AU99" s="97" t="s">
        <v>42</v>
      </c>
      <c r="AV99" s="98">
        <f>ROUND(IF(AU99="základná",AG99*L32,IF(AU99="znížená",AG99*L33,0)), 2)</f>
        <v>0</v>
      </c>
      <c r="AW99" s="34"/>
      <c r="AX99" s="34"/>
      <c r="AY99" s="34"/>
      <c r="AZ99" s="34"/>
      <c r="BA99" s="34"/>
      <c r="BB99" s="34"/>
      <c r="BC99" s="34"/>
      <c r="BD99" s="34"/>
      <c r="BE99" s="34"/>
      <c r="BV99" s="17" t="s">
        <v>94</v>
      </c>
      <c r="BY99" s="99">
        <f>IF(AU99="základná",AV99,0)</f>
        <v>0</v>
      </c>
      <c r="BZ99" s="99">
        <f>IF(AU99="znížená",AV99,0)</f>
        <v>0</v>
      </c>
      <c r="CA99" s="99">
        <v>0</v>
      </c>
      <c r="CB99" s="99">
        <v>0</v>
      </c>
      <c r="CC99" s="99">
        <v>0</v>
      </c>
      <c r="CD99" s="99">
        <f>IF(AU99="základná",AG99,0)</f>
        <v>0</v>
      </c>
      <c r="CE99" s="99">
        <f>IF(AU99="znížená",AG99,0)</f>
        <v>0</v>
      </c>
      <c r="CF99" s="99">
        <f>IF(AU99="zákl. prenesená",AG99,0)</f>
        <v>0</v>
      </c>
      <c r="CG99" s="99">
        <f>IF(AU99="zníž. prenesená",AG99,0)</f>
        <v>0</v>
      </c>
      <c r="CH99" s="99">
        <f>IF(AU99="nulová",AG99,0)</f>
        <v>0</v>
      </c>
      <c r="CI99" s="17">
        <f>IF(AU99="základná",1,IF(AU99="znížená",2,IF(AU99="zákl. prenesená",4,IF(AU99="zníž. prenesená",5,3))))</f>
        <v>1</v>
      </c>
      <c r="CJ99" s="17">
        <f>IF(AT99="stavebná časť",1,IF(AT99="investičná časť",2,3))</f>
        <v>1</v>
      </c>
      <c r="CK99" s="17" t="str">
        <f>IF(D99="Vyplň vlastné","","x")</f>
        <v/>
      </c>
    </row>
    <row r="100" spans="1:89" s="2" customFormat="1" ht="19.95" customHeight="1">
      <c r="A100" s="34"/>
      <c r="B100" s="35"/>
      <c r="C100" s="34"/>
      <c r="D100" s="261" t="s">
        <v>93</v>
      </c>
      <c r="E100" s="260"/>
      <c r="F100" s="260"/>
      <c r="G100" s="260"/>
      <c r="H100" s="260"/>
      <c r="I100" s="260"/>
      <c r="J100" s="260"/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34"/>
      <c r="AD100" s="34"/>
      <c r="AE100" s="34"/>
      <c r="AF100" s="34"/>
      <c r="AG100" s="258">
        <f>ROUND(AG94 * AS100, 2)</f>
        <v>0</v>
      </c>
      <c r="AH100" s="259"/>
      <c r="AI100" s="259"/>
      <c r="AJ100" s="259"/>
      <c r="AK100" s="259"/>
      <c r="AL100" s="259"/>
      <c r="AM100" s="259"/>
      <c r="AN100" s="259">
        <f>ROUND(AG100 + AV100, 2)</f>
        <v>0</v>
      </c>
      <c r="AO100" s="259"/>
      <c r="AP100" s="259"/>
      <c r="AQ100" s="34"/>
      <c r="AR100" s="35"/>
      <c r="AS100" s="96">
        <v>0</v>
      </c>
      <c r="AT100" s="97" t="s">
        <v>91</v>
      </c>
      <c r="AU100" s="97" t="s">
        <v>42</v>
      </c>
      <c r="AV100" s="98">
        <f>ROUND(IF(AU100="základná",AG100*L32,IF(AU100="znížená",AG100*L33,0)), 2)</f>
        <v>0</v>
      </c>
      <c r="AW100" s="34"/>
      <c r="AX100" s="34"/>
      <c r="AY100" s="34"/>
      <c r="AZ100" s="34"/>
      <c r="BA100" s="34"/>
      <c r="BB100" s="34"/>
      <c r="BC100" s="34"/>
      <c r="BD100" s="34"/>
      <c r="BE100" s="34"/>
      <c r="BV100" s="17" t="s">
        <v>94</v>
      </c>
      <c r="BY100" s="99">
        <f>IF(AU100="základná",AV100,0)</f>
        <v>0</v>
      </c>
      <c r="BZ100" s="99">
        <f>IF(AU100="znížená",AV100,0)</f>
        <v>0</v>
      </c>
      <c r="CA100" s="99">
        <v>0</v>
      </c>
      <c r="CB100" s="99">
        <v>0</v>
      </c>
      <c r="CC100" s="99">
        <v>0</v>
      </c>
      <c r="CD100" s="99">
        <f>IF(AU100="základná",AG100,0)</f>
        <v>0</v>
      </c>
      <c r="CE100" s="99">
        <f>IF(AU100="znížená",AG100,0)</f>
        <v>0</v>
      </c>
      <c r="CF100" s="99">
        <f>IF(AU100="zákl. prenesená",AG100,0)</f>
        <v>0</v>
      </c>
      <c r="CG100" s="99">
        <f>IF(AU100="zníž. prenesená",AG100,0)</f>
        <v>0</v>
      </c>
      <c r="CH100" s="99">
        <f>IF(AU100="nulová",AG100,0)</f>
        <v>0</v>
      </c>
      <c r="CI100" s="17">
        <f>IF(AU100="základná",1,IF(AU100="znížená",2,IF(AU100="zákl. prenesená",4,IF(AU100="zníž. prenesená",5,3))))</f>
        <v>1</v>
      </c>
      <c r="CJ100" s="17">
        <f>IF(AT100="stavebná časť",1,IF(AT100="investičná časť",2,3))</f>
        <v>1</v>
      </c>
      <c r="CK100" s="17" t="str">
        <f>IF(D100="Vyplň vlastné","","x")</f>
        <v/>
      </c>
    </row>
    <row r="101" spans="1:89" s="2" customFormat="1" ht="19.95" customHeight="1">
      <c r="A101" s="34"/>
      <c r="B101" s="35"/>
      <c r="C101" s="34"/>
      <c r="D101" s="261" t="s">
        <v>93</v>
      </c>
      <c r="E101" s="260"/>
      <c r="F101" s="260"/>
      <c r="G101" s="260"/>
      <c r="H101" s="260"/>
      <c r="I101" s="260"/>
      <c r="J101" s="260"/>
      <c r="K101" s="260"/>
      <c r="L101" s="260"/>
      <c r="M101" s="260"/>
      <c r="N101" s="260"/>
      <c r="O101" s="260"/>
      <c r="P101" s="260"/>
      <c r="Q101" s="260"/>
      <c r="R101" s="260"/>
      <c r="S101" s="260"/>
      <c r="T101" s="260"/>
      <c r="U101" s="260"/>
      <c r="V101" s="260"/>
      <c r="W101" s="260"/>
      <c r="X101" s="260"/>
      <c r="Y101" s="260"/>
      <c r="Z101" s="260"/>
      <c r="AA101" s="260"/>
      <c r="AB101" s="260"/>
      <c r="AC101" s="34"/>
      <c r="AD101" s="34"/>
      <c r="AE101" s="34"/>
      <c r="AF101" s="34"/>
      <c r="AG101" s="258">
        <f>ROUND(AG94 * AS101, 2)</f>
        <v>0</v>
      </c>
      <c r="AH101" s="259"/>
      <c r="AI101" s="259"/>
      <c r="AJ101" s="259"/>
      <c r="AK101" s="259"/>
      <c r="AL101" s="259"/>
      <c r="AM101" s="259"/>
      <c r="AN101" s="259">
        <f>ROUND(AG101 + AV101, 2)</f>
        <v>0</v>
      </c>
      <c r="AO101" s="259"/>
      <c r="AP101" s="259"/>
      <c r="AQ101" s="34"/>
      <c r="AR101" s="35"/>
      <c r="AS101" s="100">
        <v>0</v>
      </c>
      <c r="AT101" s="101" t="s">
        <v>91</v>
      </c>
      <c r="AU101" s="101" t="s">
        <v>42</v>
      </c>
      <c r="AV101" s="102">
        <f>ROUND(IF(AU101="základná",AG101*L32,IF(AU101="znížená",AG101*L33,0)), 2)</f>
        <v>0</v>
      </c>
      <c r="AW101" s="34"/>
      <c r="AX101" s="34"/>
      <c r="AY101" s="34"/>
      <c r="AZ101" s="34"/>
      <c r="BA101" s="34"/>
      <c r="BB101" s="34"/>
      <c r="BC101" s="34"/>
      <c r="BD101" s="34"/>
      <c r="BE101" s="34"/>
      <c r="BV101" s="17" t="s">
        <v>94</v>
      </c>
      <c r="BY101" s="99">
        <f>IF(AU101="základná",AV101,0)</f>
        <v>0</v>
      </c>
      <c r="BZ101" s="99">
        <f>IF(AU101="znížená",AV101,0)</f>
        <v>0</v>
      </c>
      <c r="CA101" s="99">
        <v>0</v>
      </c>
      <c r="CB101" s="99">
        <v>0</v>
      </c>
      <c r="CC101" s="99">
        <v>0</v>
      </c>
      <c r="CD101" s="99">
        <f>IF(AU101="základná",AG101,0)</f>
        <v>0</v>
      </c>
      <c r="CE101" s="99">
        <f>IF(AU101="znížená",AG101,0)</f>
        <v>0</v>
      </c>
      <c r="CF101" s="99">
        <f>IF(AU101="zákl. prenesená",AG101,0)</f>
        <v>0</v>
      </c>
      <c r="CG101" s="99">
        <f>IF(AU101="zníž. prenesená",AG101,0)</f>
        <v>0</v>
      </c>
      <c r="CH101" s="99">
        <f>IF(AU101="nulová",AG101,0)</f>
        <v>0</v>
      </c>
      <c r="CI101" s="17">
        <f>IF(AU101="základná",1,IF(AU101="znížená",2,IF(AU101="zákl. prenesená",4,IF(AU101="zníž. prenesená",5,3))))</f>
        <v>1</v>
      </c>
      <c r="CJ101" s="17">
        <f>IF(AT101="stavebná časť",1,IF(AT101="investičná časť",2,3))</f>
        <v>1</v>
      </c>
      <c r="CK101" s="17" t="str">
        <f>IF(D101="Vyplň vlastné","","x")</f>
        <v/>
      </c>
    </row>
    <row r="102" spans="1:89" s="2" customFormat="1" ht="10.8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5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  <row r="103" spans="1:89" s="2" customFormat="1" ht="30" customHeight="1">
      <c r="A103" s="34"/>
      <c r="B103" s="35"/>
      <c r="C103" s="103" t="s">
        <v>95</v>
      </c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264">
        <f>ROUND(AG94 + AG97, 2)</f>
        <v>0</v>
      </c>
      <c r="AH103" s="264"/>
      <c r="AI103" s="264"/>
      <c r="AJ103" s="264"/>
      <c r="AK103" s="264"/>
      <c r="AL103" s="264"/>
      <c r="AM103" s="264"/>
      <c r="AN103" s="264">
        <f>ROUND(AN94 + AN97, 2)</f>
        <v>0</v>
      </c>
      <c r="AO103" s="264"/>
      <c r="AP103" s="264"/>
      <c r="AQ103" s="104"/>
      <c r="AR103" s="35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89" s="2" customFormat="1" ht="6.9" customHeight="1">
      <c r="A104" s="34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001 - Rozpočet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288" t="s">
        <v>5</v>
      </c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86</v>
      </c>
      <c r="AZ2" s="106" t="s">
        <v>96</v>
      </c>
      <c r="BA2" s="106" t="s">
        <v>1</v>
      </c>
      <c r="BB2" s="106" t="s">
        <v>1</v>
      </c>
      <c r="BC2" s="106" t="s">
        <v>97</v>
      </c>
      <c r="BD2" s="106" t="s">
        <v>98</v>
      </c>
    </row>
    <row r="3" spans="1:5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  <c r="AZ3" s="106" t="s">
        <v>99</v>
      </c>
      <c r="BA3" s="106" t="s">
        <v>1</v>
      </c>
      <c r="BB3" s="106" t="s">
        <v>1</v>
      </c>
      <c r="BC3" s="106" t="s">
        <v>100</v>
      </c>
      <c r="BD3" s="106" t="s">
        <v>98</v>
      </c>
    </row>
    <row r="4" spans="1:56" s="1" customFormat="1" ht="24.9" customHeight="1">
      <c r="B4" s="20"/>
      <c r="D4" s="21" t="s">
        <v>101</v>
      </c>
      <c r="L4" s="20"/>
      <c r="M4" s="107" t="s">
        <v>9</v>
      </c>
      <c r="AT4" s="17" t="s">
        <v>3</v>
      </c>
    </row>
    <row r="5" spans="1:56" s="1" customFormat="1" ht="6.9" customHeight="1">
      <c r="B5" s="20"/>
      <c r="L5" s="20"/>
    </row>
    <row r="6" spans="1:56" s="1" customFormat="1" ht="12" customHeight="1">
      <c r="B6" s="20"/>
      <c r="D6" s="27" t="s">
        <v>15</v>
      </c>
      <c r="L6" s="20"/>
    </row>
    <row r="7" spans="1:56" s="1" customFormat="1" ht="16.5" customHeight="1">
      <c r="B7" s="20"/>
      <c r="E7" s="289" t="str">
        <f>'Rekapitulácia stavby'!K6</f>
        <v>Základy - autobusová zastávka č.2</v>
      </c>
      <c r="F7" s="290"/>
      <c r="G7" s="290"/>
      <c r="H7" s="290"/>
      <c r="L7" s="20"/>
    </row>
    <row r="8" spans="1:56" s="2" customFormat="1" ht="12" customHeight="1">
      <c r="A8" s="34"/>
      <c r="B8" s="35"/>
      <c r="C8" s="34"/>
      <c r="D8" s="27" t="s">
        <v>102</v>
      </c>
      <c r="E8" s="34"/>
      <c r="F8" s="34"/>
      <c r="G8" s="34"/>
      <c r="H8" s="34"/>
      <c r="I8" s="34"/>
      <c r="J8" s="34"/>
      <c r="K8" s="34"/>
      <c r="L8" s="4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241" t="s">
        <v>103</v>
      </c>
      <c r="F9" s="291"/>
      <c r="G9" s="291"/>
      <c r="H9" s="291"/>
      <c r="I9" s="34"/>
      <c r="J9" s="34"/>
      <c r="K9" s="34"/>
      <c r="L9" s="4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0.199999999999999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7" t="s">
        <v>17</v>
      </c>
      <c r="E11" s="34"/>
      <c r="F11" s="25" t="s">
        <v>1</v>
      </c>
      <c r="G11" s="34"/>
      <c r="H11" s="34"/>
      <c r="I11" s="27" t="s">
        <v>18</v>
      </c>
      <c r="J11" s="25" t="s">
        <v>1</v>
      </c>
      <c r="K11" s="34"/>
      <c r="L11" s="4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7" t="s">
        <v>19</v>
      </c>
      <c r="E12" s="34"/>
      <c r="F12" s="25" t="s">
        <v>20</v>
      </c>
      <c r="G12" s="34"/>
      <c r="H12" s="34"/>
      <c r="I12" s="27" t="s">
        <v>21</v>
      </c>
      <c r="J12" s="60" t="str">
        <f>'Rekapitulácia stavby'!AN8</f>
        <v>26. 1. 2022</v>
      </c>
      <c r="K12" s="34"/>
      <c r="L12" s="4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7" t="s">
        <v>23</v>
      </c>
      <c r="E14" s="34"/>
      <c r="F14" s="34"/>
      <c r="G14" s="34"/>
      <c r="H14" s="34"/>
      <c r="I14" s="27" t="s">
        <v>24</v>
      </c>
      <c r="J14" s="25" t="s">
        <v>1</v>
      </c>
      <c r="K14" s="34"/>
      <c r="L14" s="4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5" t="s">
        <v>25</v>
      </c>
      <c r="F15" s="34"/>
      <c r="G15" s="34"/>
      <c r="H15" s="34"/>
      <c r="I15" s="27" t="s">
        <v>26</v>
      </c>
      <c r="J15" s="25" t="s">
        <v>1</v>
      </c>
      <c r="K15" s="34"/>
      <c r="L15" s="4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7" t="s">
        <v>27</v>
      </c>
      <c r="E17" s="34"/>
      <c r="F17" s="34"/>
      <c r="G17" s="34"/>
      <c r="H17" s="34"/>
      <c r="I17" s="27" t="s">
        <v>24</v>
      </c>
      <c r="J17" s="28" t="str">
        <f>'Rekapitulácia stavby'!AN13</f>
        <v>Vyplň údaj</v>
      </c>
      <c r="K17" s="34"/>
      <c r="L17" s="4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292" t="str">
        <f>'Rekapitulácia stavby'!E14</f>
        <v>Vyplň údaj</v>
      </c>
      <c r="F18" s="268"/>
      <c r="G18" s="268"/>
      <c r="H18" s="268"/>
      <c r="I18" s="27" t="s">
        <v>26</v>
      </c>
      <c r="J18" s="28" t="str">
        <f>'Rekapitulácia stavby'!AN14</f>
        <v>Vyplň údaj</v>
      </c>
      <c r="K18" s="34"/>
      <c r="L18" s="4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7" t="s">
        <v>29</v>
      </c>
      <c r="E20" s="34"/>
      <c r="F20" s="34"/>
      <c r="G20" s="34"/>
      <c r="H20" s="34"/>
      <c r="I20" s="27" t="s">
        <v>24</v>
      </c>
      <c r="J20" s="25" t="str">
        <f>IF('Rekapitulácia stavby'!AN16="","",'Rekapitulácia stavby'!AN16)</f>
        <v/>
      </c>
      <c r="K20" s="34"/>
      <c r="L20" s="4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5" t="str">
        <f>IF('Rekapitulácia stavby'!E17="","",'Rekapitulácia stavby'!E17)</f>
        <v xml:space="preserve"> </v>
      </c>
      <c r="F21" s="34"/>
      <c r="G21" s="34"/>
      <c r="H21" s="34"/>
      <c r="I21" s="27" t="s">
        <v>26</v>
      </c>
      <c r="J21" s="25" t="str">
        <f>IF('Rekapitulácia stavby'!AN17="","",'Rekapitulácia stavby'!AN17)</f>
        <v/>
      </c>
      <c r="K21" s="34"/>
      <c r="L21" s="4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7" t="s">
        <v>32</v>
      </c>
      <c r="E23" s="34"/>
      <c r="F23" s="34"/>
      <c r="G23" s="34"/>
      <c r="H23" s="34"/>
      <c r="I23" s="27" t="s">
        <v>24</v>
      </c>
      <c r="J23" s="25" t="s">
        <v>1</v>
      </c>
      <c r="K23" s="34"/>
      <c r="L23" s="4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5" t="s">
        <v>33</v>
      </c>
      <c r="F24" s="34"/>
      <c r="G24" s="34"/>
      <c r="H24" s="34"/>
      <c r="I24" s="27" t="s">
        <v>26</v>
      </c>
      <c r="J24" s="25" t="s">
        <v>1</v>
      </c>
      <c r="K24" s="34"/>
      <c r="L24" s="4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7" t="s">
        <v>34</v>
      </c>
      <c r="E26" s="34"/>
      <c r="F26" s="34"/>
      <c r="G26" s="34"/>
      <c r="H26" s="34"/>
      <c r="I26" s="34"/>
      <c r="J26" s="34"/>
      <c r="K26" s="34"/>
      <c r="L26" s="4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273" t="s">
        <v>1</v>
      </c>
      <c r="F27" s="273"/>
      <c r="G27" s="273"/>
      <c r="H27" s="27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71"/>
      <c r="E29" s="71"/>
      <c r="F29" s="71"/>
      <c r="G29" s="71"/>
      <c r="H29" s="71"/>
      <c r="I29" s="71"/>
      <c r="J29" s="71"/>
      <c r="K29" s="71"/>
      <c r="L29" s="4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" customHeight="1">
      <c r="A30" s="34"/>
      <c r="B30" s="35"/>
      <c r="C30" s="34"/>
      <c r="D30" s="25" t="s">
        <v>104</v>
      </c>
      <c r="E30" s="34"/>
      <c r="F30" s="34"/>
      <c r="G30" s="34"/>
      <c r="H30" s="34"/>
      <c r="I30" s="34"/>
      <c r="J30" s="33">
        <f>J96</f>
        <v>0</v>
      </c>
      <c r="K30" s="34"/>
      <c r="L30" s="4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" customHeight="1">
      <c r="A31" s="34"/>
      <c r="B31" s="35"/>
      <c r="C31" s="34"/>
      <c r="D31" s="32" t="s">
        <v>90</v>
      </c>
      <c r="E31" s="34"/>
      <c r="F31" s="34"/>
      <c r="G31" s="34"/>
      <c r="H31" s="34"/>
      <c r="I31" s="34"/>
      <c r="J31" s="33">
        <f>J106</f>
        <v>0</v>
      </c>
      <c r="K31" s="34"/>
      <c r="L31" s="4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11" t="s">
        <v>37</v>
      </c>
      <c r="E32" s="34"/>
      <c r="F32" s="34"/>
      <c r="G32" s="34"/>
      <c r="H32" s="34"/>
      <c r="I32" s="34"/>
      <c r="J32" s="76">
        <f>ROUND(J30 + J31, 2)</f>
        <v>0</v>
      </c>
      <c r="K32" s="34"/>
      <c r="L32" s="4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5"/>
      <c r="C33" s="34"/>
      <c r="D33" s="71"/>
      <c r="E33" s="71"/>
      <c r="F33" s="71"/>
      <c r="G33" s="71"/>
      <c r="H33" s="71"/>
      <c r="I33" s="71"/>
      <c r="J33" s="71"/>
      <c r="K33" s="71"/>
      <c r="L33" s="4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34"/>
      <c r="F34" s="38" t="s">
        <v>39</v>
      </c>
      <c r="G34" s="34"/>
      <c r="H34" s="34"/>
      <c r="I34" s="38" t="s">
        <v>38</v>
      </c>
      <c r="J34" s="38" t="s">
        <v>40</v>
      </c>
      <c r="K34" s="34"/>
      <c r="L34" s="4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5"/>
      <c r="C35" s="34"/>
      <c r="D35" s="112" t="s">
        <v>41</v>
      </c>
      <c r="E35" s="40" t="s">
        <v>42</v>
      </c>
      <c r="F35" s="113">
        <f>ROUND((ROUND((SUM(BE106:BE113) + SUM(BE133:BE177)),  2) + SUM(BE179:BE183)), 2)</f>
        <v>0</v>
      </c>
      <c r="G35" s="114"/>
      <c r="H35" s="114"/>
      <c r="I35" s="115">
        <v>0.2</v>
      </c>
      <c r="J35" s="113">
        <f>ROUND((ROUND(((SUM(BE106:BE113) + SUM(BE133:BE177))*I35),  2) + (SUM(BE179:BE183)*I35)), 2)</f>
        <v>0</v>
      </c>
      <c r="K35" s="34"/>
      <c r="L35" s="4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5"/>
      <c r="C36" s="34"/>
      <c r="D36" s="34"/>
      <c r="E36" s="40" t="s">
        <v>43</v>
      </c>
      <c r="F36" s="113">
        <f>ROUND((ROUND((SUM(BF106:BF113) + SUM(BF133:BF177)),  2) + SUM(BF179:BF183)), 2)</f>
        <v>0</v>
      </c>
      <c r="G36" s="114"/>
      <c r="H36" s="114"/>
      <c r="I36" s="115">
        <v>0.2</v>
      </c>
      <c r="J36" s="113">
        <f>ROUND((ROUND(((SUM(BF106:BF113) + SUM(BF133:BF177))*I36),  2) + (SUM(BF179:BF183)*I36)), 2)</f>
        <v>0</v>
      </c>
      <c r="K36" s="34"/>
      <c r="L36" s="4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7" t="s">
        <v>44</v>
      </c>
      <c r="F37" s="116">
        <f>ROUND((ROUND((SUM(BG106:BG113) + SUM(BG133:BG177)),  2) + SUM(BG179:BG183)), 2)</f>
        <v>0</v>
      </c>
      <c r="G37" s="34"/>
      <c r="H37" s="34"/>
      <c r="I37" s="117">
        <v>0.2</v>
      </c>
      <c r="J37" s="116">
        <f>0</f>
        <v>0</v>
      </c>
      <c r="K37" s="34"/>
      <c r="L37" s="4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7" t="s">
        <v>45</v>
      </c>
      <c r="F38" s="116">
        <f>ROUND((ROUND((SUM(BH106:BH113) + SUM(BH133:BH177)),  2) + SUM(BH179:BH183)), 2)</f>
        <v>0</v>
      </c>
      <c r="G38" s="34"/>
      <c r="H38" s="34"/>
      <c r="I38" s="117">
        <v>0.2</v>
      </c>
      <c r="J38" s="116">
        <f>0</f>
        <v>0</v>
      </c>
      <c r="K38" s="34"/>
      <c r="L38" s="4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40" t="s">
        <v>46</v>
      </c>
      <c r="F39" s="113">
        <f>ROUND((ROUND((SUM(BI106:BI113) + SUM(BI133:BI177)),  2) + SUM(BI179:BI183)), 2)</f>
        <v>0</v>
      </c>
      <c r="G39" s="114"/>
      <c r="H39" s="114"/>
      <c r="I39" s="115">
        <v>0</v>
      </c>
      <c r="J39" s="113">
        <f>0</f>
        <v>0</v>
      </c>
      <c r="K39" s="34"/>
      <c r="L39" s="4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18" t="s">
        <v>47</v>
      </c>
      <c r="E41" s="65"/>
      <c r="F41" s="65"/>
      <c r="G41" s="119" t="s">
        <v>48</v>
      </c>
      <c r="H41" s="120" t="s">
        <v>49</v>
      </c>
      <c r="I41" s="65"/>
      <c r="J41" s="121">
        <f>SUM(J32:J39)</f>
        <v>0</v>
      </c>
      <c r="K41" s="122"/>
      <c r="L41" s="4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7"/>
      <c r="D50" s="48" t="s">
        <v>50</v>
      </c>
      <c r="E50" s="49"/>
      <c r="F50" s="49"/>
      <c r="G50" s="48" t="s">
        <v>51</v>
      </c>
      <c r="H50" s="49"/>
      <c r="I50" s="49"/>
      <c r="J50" s="49"/>
      <c r="K50" s="49"/>
      <c r="L50" s="47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4"/>
      <c r="B61" s="35"/>
      <c r="C61" s="34"/>
      <c r="D61" s="50" t="s">
        <v>52</v>
      </c>
      <c r="E61" s="37"/>
      <c r="F61" s="123" t="s">
        <v>53</v>
      </c>
      <c r="G61" s="50" t="s">
        <v>52</v>
      </c>
      <c r="H61" s="37"/>
      <c r="I61" s="37"/>
      <c r="J61" s="124" t="s">
        <v>53</v>
      </c>
      <c r="K61" s="37"/>
      <c r="L61" s="4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4"/>
      <c r="B65" s="35"/>
      <c r="C65" s="34"/>
      <c r="D65" s="48" t="s">
        <v>54</v>
      </c>
      <c r="E65" s="51"/>
      <c r="F65" s="51"/>
      <c r="G65" s="48" t="s">
        <v>55</v>
      </c>
      <c r="H65" s="51"/>
      <c r="I65" s="51"/>
      <c r="J65" s="51"/>
      <c r="K65" s="51"/>
      <c r="L65" s="4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4"/>
      <c r="B76" s="35"/>
      <c r="C76" s="34"/>
      <c r="D76" s="50" t="s">
        <v>52</v>
      </c>
      <c r="E76" s="37"/>
      <c r="F76" s="123" t="s">
        <v>53</v>
      </c>
      <c r="G76" s="50" t="s">
        <v>52</v>
      </c>
      <c r="H76" s="37"/>
      <c r="I76" s="37"/>
      <c r="J76" s="124" t="s">
        <v>53</v>
      </c>
      <c r="K76" s="37"/>
      <c r="L76" s="4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1" t="s">
        <v>105</v>
      </c>
      <c r="D82" s="34"/>
      <c r="E82" s="34"/>
      <c r="F82" s="34"/>
      <c r="G82" s="34"/>
      <c r="H82" s="34"/>
      <c r="I82" s="34"/>
      <c r="J82" s="34"/>
      <c r="K82" s="34"/>
      <c r="L82" s="4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7" t="s">
        <v>15</v>
      </c>
      <c r="D84" s="34"/>
      <c r="E84" s="34"/>
      <c r="F84" s="34"/>
      <c r="G84" s="34"/>
      <c r="H84" s="34"/>
      <c r="I84" s="34"/>
      <c r="J84" s="34"/>
      <c r="K84" s="34"/>
      <c r="L84" s="4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4"/>
      <c r="D85" s="34"/>
      <c r="E85" s="289" t="str">
        <f>E7</f>
        <v>Základy - autobusová zastávka č.2</v>
      </c>
      <c r="F85" s="290"/>
      <c r="G85" s="290"/>
      <c r="H85" s="290"/>
      <c r="I85" s="34"/>
      <c r="J85" s="34"/>
      <c r="K85" s="34"/>
      <c r="L85" s="4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7" t="s">
        <v>102</v>
      </c>
      <c r="D86" s="34"/>
      <c r="E86" s="34"/>
      <c r="F86" s="34"/>
      <c r="G86" s="34"/>
      <c r="H86" s="34"/>
      <c r="I86" s="34"/>
      <c r="J86" s="34"/>
      <c r="K86" s="34"/>
      <c r="L86" s="4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4"/>
      <c r="D87" s="34"/>
      <c r="E87" s="241" t="str">
        <f>E9</f>
        <v>001 - Rozpočet</v>
      </c>
      <c r="F87" s="291"/>
      <c r="G87" s="291"/>
      <c r="H87" s="291"/>
      <c r="I87" s="34"/>
      <c r="J87" s="34"/>
      <c r="K87" s="34"/>
      <c r="L87" s="4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7" t="s">
        <v>19</v>
      </c>
      <c r="D89" s="34"/>
      <c r="E89" s="34"/>
      <c r="F89" s="25" t="str">
        <f>F12</f>
        <v>Červený Kláštor</v>
      </c>
      <c r="G89" s="34"/>
      <c r="H89" s="34"/>
      <c r="I89" s="27" t="s">
        <v>21</v>
      </c>
      <c r="J89" s="60" t="str">
        <f>IF(J12="","",J12)</f>
        <v>26. 1. 2022</v>
      </c>
      <c r="K89" s="34"/>
      <c r="L89" s="4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customHeight="1">
      <c r="A91" s="34"/>
      <c r="B91" s="35"/>
      <c r="C91" s="27" t="s">
        <v>23</v>
      </c>
      <c r="D91" s="34"/>
      <c r="E91" s="34"/>
      <c r="F91" s="25" t="str">
        <f>E15</f>
        <v>Obec Červený Kláštor</v>
      </c>
      <c r="G91" s="34"/>
      <c r="H91" s="34"/>
      <c r="I91" s="27" t="s">
        <v>29</v>
      </c>
      <c r="J91" s="30" t="str">
        <f>E21</f>
        <v xml:space="preserve"> </v>
      </c>
      <c r="K91" s="34"/>
      <c r="L91" s="4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32</v>
      </c>
      <c r="J92" s="30" t="str">
        <f>E24</f>
        <v>Ing. Vladimír Dubjel</v>
      </c>
      <c r="K92" s="34"/>
      <c r="L92" s="4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25" t="s">
        <v>106</v>
      </c>
      <c r="D94" s="104"/>
      <c r="E94" s="104"/>
      <c r="F94" s="104"/>
      <c r="G94" s="104"/>
      <c r="H94" s="104"/>
      <c r="I94" s="104"/>
      <c r="J94" s="126" t="s">
        <v>107</v>
      </c>
      <c r="K94" s="104"/>
      <c r="L94" s="4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7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27" t="s">
        <v>108</v>
      </c>
      <c r="D96" s="34"/>
      <c r="E96" s="34"/>
      <c r="F96" s="34"/>
      <c r="G96" s="34"/>
      <c r="H96" s="34"/>
      <c r="I96" s="34"/>
      <c r="J96" s="76">
        <f>J133</f>
        <v>0</v>
      </c>
      <c r="K96" s="34"/>
      <c r="L96" s="47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65" s="9" customFormat="1" ht="24.9" customHeight="1">
      <c r="B97" s="128"/>
      <c r="D97" s="129" t="s">
        <v>110</v>
      </c>
      <c r="E97" s="130"/>
      <c r="F97" s="130"/>
      <c r="G97" s="130"/>
      <c r="H97" s="130"/>
      <c r="I97" s="130"/>
      <c r="J97" s="131">
        <f>J134</f>
        <v>0</v>
      </c>
      <c r="L97" s="128"/>
    </row>
    <row r="98" spans="1:65" s="10" customFormat="1" ht="19.95" customHeight="1">
      <c r="B98" s="132"/>
      <c r="D98" s="133" t="s">
        <v>111</v>
      </c>
      <c r="E98" s="134"/>
      <c r="F98" s="134"/>
      <c r="G98" s="134"/>
      <c r="H98" s="134"/>
      <c r="I98" s="134"/>
      <c r="J98" s="135">
        <f>J135</f>
        <v>0</v>
      </c>
      <c r="L98" s="132"/>
    </row>
    <row r="99" spans="1:65" s="10" customFormat="1" ht="19.95" customHeight="1">
      <c r="B99" s="132"/>
      <c r="D99" s="133" t="s">
        <v>112</v>
      </c>
      <c r="E99" s="134"/>
      <c r="F99" s="134"/>
      <c r="G99" s="134"/>
      <c r="H99" s="134"/>
      <c r="I99" s="134"/>
      <c r="J99" s="135">
        <f>J152</f>
        <v>0</v>
      </c>
      <c r="L99" s="132"/>
    </row>
    <row r="100" spans="1:65" s="10" customFormat="1" ht="19.95" customHeight="1">
      <c r="B100" s="132"/>
      <c r="D100" s="133" t="s">
        <v>113</v>
      </c>
      <c r="E100" s="134"/>
      <c r="F100" s="134"/>
      <c r="G100" s="134"/>
      <c r="H100" s="134"/>
      <c r="I100" s="134"/>
      <c r="J100" s="135">
        <f>J161</f>
        <v>0</v>
      </c>
      <c r="L100" s="132"/>
    </row>
    <row r="101" spans="1:65" s="10" customFormat="1" ht="19.95" customHeight="1">
      <c r="B101" s="132"/>
      <c r="D101" s="133" t="s">
        <v>114</v>
      </c>
      <c r="E101" s="134"/>
      <c r="F101" s="134"/>
      <c r="G101" s="134"/>
      <c r="H101" s="134"/>
      <c r="I101" s="134"/>
      <c r="J101" s="135">
        <f>J167</f>
        <v>0</v>
      </c>
      <c r="L101" s="132"/>
    </row>
    <row r="102" spans="1:65" s="10" customFormat="1" ht="19.95" customHeight="1">
      <c r="B102" s="132"/>
      <c r="D102" s="133" t="s">
        <v>115</v>
      </c>
      <c r="E102" s="134"/>
      <c r="F102" s="134"/>
      <c r="G102" s="134"/>
      <c r="H102" s="134"/>
      <c r="I102" s="134"/>
      <c r="J102" s="135">
        <f>J176</f>
        <v>0</v>
      </c>
      <c r="L102" s="132"/>
    </row>
    <row r="103" spans="1:65" s="9" customFormat="1" ht="21.75" customHeight="1">
      <c r="B103" s="128"/>
      <c r="D103" s="136" t="s">
        <v>116</v>
      </c>
      <c r="J103" s="137">
        <f>J178</f>
        <v>0</v>
      </c>
      <c r="L103" s="128"/>
    </row>
    <row r="104" spans="1:65" s="2" customFormat="1" ht="21.75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47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6.9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47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2" customFormat="1" ht="29.25" customHeight="1">
      <c r="A106" s="34"/>
      <c r="B106" s="35"/>
      <c r="C106" s="127" t="s">
        <v>117</v>
      </c>
      <c r="D106" s="34"/>
      <c r="E106" s="34"/>
      <c r="F106" s="34"/>
      <c r="G106" s="34"/>
      <c r="H106" s="34"/>
      <c r="I106" s="34"/>
      <c r="J106" s="138">
        <f>ROUND(J107 + J108 + J109 + J110 + J111 + J112,2)</f>
        <v>0</v>
      </c>
      <c r="K106" s="34"/>
      <c r="L106" s="47"/>
      <c r="N106" s="139" t="s">
        <v>41</v>
      </c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5" s="2" customFormat="1" ht="18" customHeight="1">
      <c r="A107" s="34"/>
      <c r="B107" s="140"/>
      <c r="C107" s="141"/>
      <c r="D107" s="261" t="s">
        <v>118</v>
      </c>
      <c r="E107" s="293"/>
      <c r="F107" s="293"/>
      <c r="G107" s="141"/>
      <c r="H107" s="141"/>
      <c r="I107" s="141"/>
      <c r="J107" s="95">
        <v>0</v>
      </c>
      <c r="K107" s="141"/>
      <c r="L107" s="143"/>
      <c r="M107" s="144"/>
      <c r="N107" s="145" t="s">
        <v>43</v>
      </c>
      <c r="O107" s="144"/>
      <c r="P107" s="144"/>
      <c r="Q107" s="144"/>
      <c r="R107" s="144"/>
      <c r="S107" s="141"/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6" t="s">
        <v>119</v>
      </c>
      <c r="AZ107" s="144"/>
      <c r="BA107" s="144"/>
      <c r="BB107" s="144"/>
      <c r="BC107" s="144"/>
      <c r="BD107" s="144"/>
      <c r="BE107" s="147">
        <f t="shared" ref="BE107:BE112" si="0">IF(N107="základná",J107,0)</f>
        <v>0</v>
      </c>
      <c r="BF107" s="147">
        <f t="shared" ref="BF107:BF112" si="1">IF(N107="znížená",J107,0)</f>
        <v>0</v>
      </c>
      <c r="BG107" s="147">
        <f t="shared" ref="BG107:BG112" si="2">IF(N107="zákl. prenesená",J107,0)</f>
        <v>0</v>
      </c>
      <c r="BH107" s="147">
        <f t="shared" ref="BH107:BH112" si="3">IF(N107="zníž. prenesená",J107,0)</f>
        <v>0</v>
      </c>
      <c r="BI107" s="147">
        <f t="shared" ref="BI107:BI112" si="4">IF(N107="nulová",J107,0)</f>
        <v>0</v>
      </c>
      <c r="BJ107" s="146" t="s">
        <v>98</v>
      </c>
      <c r="BK107" s="144"/>
      <c r="BL107" s="144"/>
      <c r="BM107" s="144"/>
    </row>
    <row r="108" spans="1:65" s="2" customFormat="1" ht="18" customHeight="1">
      <c r="A108" s="34"/>
      <c r="B108" s="140"/>
      <c r="C108" s="141"/>
      <c r="D108" s="261" t="s">
        <v>120</v>
      </c>
      <c r="E108" s="293"/>
      <c r="F108" s="293"/>
      <c r="G108" s="141"/>
      <c r="H108" s="141"/>
      <c r="I108" s="141"/>
      <c r="J108" s="95">
        <v>0</v>
      </c>
      <c r="K108" s="141"/>
      <c r="L108" s="143"/>
      <c r="M108" s="144"/>
      <c r="N108" s="145" t="s">
        <v>43</v>
      </c>
      <c r="O108" s="144"/>
      <c r="P108" s="144"/>
      <c r="Q108" s="144"/>
      <c r="R108" s="144"/>
      <c r="S108" s="141"/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6" t="s">
        <v>119</v>
      </c>
      <c r="AZ108" s="144"/>
      <c r="BA108" s="144"/>
      <c r="BB108" s="144"/>
      <c r="BC108" s="144"/>
      <c r="BD108" s="144"/>
      <c r="BE108" s="147">
        <f t="shared" si="0"/>
        <v>0</v>
      </c>
      <c r="BF108" s="147">
        <f t="shared" si="1"/>
        <v>0</v>
      </c>
      <c r="BG108" s="147">
        <f t="shared" si="2"/>
        <v>0</v>
      </c>
      <c r="BH108" s="147">
        <f t="shared" si="3"/>
        <v>0</v>
      </c>
      <c r="BI108" s="147">
        <f t="shared" si="4"/>
        <v>0</v>
      </c>
      <c r="BJ108" s="146" t="s">
        <v>98</v>
      </c>
      <c r="BK108" s="144"/>
      <c r="BL108" s="144"/>
      <c r="BM108" s="144"/>
    </row>
    <row r="109" spans="1:65" s="2" customFormat="1" ht="18" customHeight="1">
      <c r="A109" s="34"/>
      <c r="B109" s="140"/>
      <c r="C109" s="141"/>
      <c r="D109" s="261" t="s">
        <v>121</v>
      </c>
      <c r="E109" s="293"/>
      <c r="F109" s="293"/>
      <c r="G109" s="141"/>
      <c r="H109" s="141"/>
      <c r="I109" s="141"/>
      <c r="J109" s="95">
        <v>0</v>
      </c>
      <c r="K109" s="141"/>
      <c r="L109" s="143"/>
      <c r="M109" s="144"/>
      <c r="N109" s="145" t="s">
        <v>43</v>
      </c>
      <c r="O109" s="144"/>
      <c r="P109" s="144"/>
      <c r="Q109" s="144"/>
      <c r="R109" s="144"/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6" t="s">
        <v>119</v>
      </c>
      <c r="AZ109" s="144"/>
      <c r="BA109" s="144"/>
      <c r="BB109" s="144"/>
      <c r="BC109" s="144"/>
      <c r="BD109" s="144"/>
      <c r="BE109" s="147">
        <f t="shared" si="0"/>
        <v>0</v>
      </c>
      <c r="BF109" s="147">
        <f t="shared" si="1"/>
        <v>0</v>
      </c>
      <c r="BG109" s="147">
        <f t="shared" si="2"/>
        <v>0</v>
      </c>
      <c r="BH109" s="147">
        <f t="shared" si="3"/>
        <v>0</v>
      </c>
      <c r="BI109" s="147">
        <f t="shared" si="4"/>
        <v>0</v>
      </c>
      <c r="BJ109" s="146" t="s">
        <v>98</v>
      </c>
      <c r="BK109" s="144"/>
      <c r="BL109" s="144"/>
      <c r="BM109" s="144"/>
    </row>
    <row r="110" spans="1:65" s="2" customFormat="1" ht="18" customHeight="1">
      <c r="A110" s="34"/>
      <c r="B110" s="140"/>
      <c r="C110" s="141"/>
      <c r="D110" s="261" t="s">
        <v>122</v>
      </c>
      <c r="E110" s="293"/>
      <c r="F110" s="293"/>
      <c r="G110" s="141"/>
      <c r="H110" s="141"/>
      <c r="I110" s="141"/>
      <c r="J110" s="95">
        <v>0</v>
      </c>
      <c r="K110" s="141"/>
      <c r="L110" s="143"/>
      <c r="M110" s="144"/>
      <c r="N110" s="145" t="s">
        <v>43</v>
      </c>
      <c r="O110" s="144"/>
      <c r="P110" s="144"/>
      <c r="Q110" s="144"/>
      <c r="R110" s="144"/>
      <c r="S110" s="141"/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6" t="s">
        <v>119</v>
      </c>
      <c r="AZ110" s="144"/>
      <c r="BA110" s="144"/>
      <c r="BB110" s="144"/>
      <c r="BC110" s="144"/>
      <c r="BD110" s="144"/>
      <c r="BE110" s="147">
        <f t="shared" si="0"/>
        <v>0</v>
      </c>
      <c r="BF110" s="147">
        <f t="shared" si="1"/>
        <v>0</v>
      </c>
      <c r="BG110" s="147">
        <f t="shared" si="2"/>
        <v>0</v>
      </c>
      <c r="BH110" s="147">
        <f t="shared" si="3"/>
        <v>0</v>
      </c>
      <c r="BI110" s="147">
        <f t="shared" si="4"/>
        <v>0</v>
      </c>
      <c r="BJ110" s="146" t="s">
        <v>98</v>
      </c>
      <c r="BK110" s="144"/>
      <c r="BL110" s="144"/>
      <c r="BM110" s="144"/>
    </row>
    <row r="111" spans="1:65" s="2" customFormat="1" ht="18" customHeight="1">
      <c r="A111" s="34"/>
      <c r="B111" s="140"/>
      <c r="C111" s="141"/>
      <c r="D111" s="261" t="s">
        <v>123</v>
      </c>
      <c r="E111" s="293"/>
      <c r="F111" s="293"/>
      <c r="G111" s="141"/>
      <c r="H111" s="141"/>
      <c r="I111" s="141"/>
      <c r="J111" s="95">
        <v>0</v>
      </c>
      <c r="K111" s="141"/>
      <c r="L111" s="143"/>
      <c r="M111" s="144"/>
      <c r="N111" s="145" t="s">
        <v>43</v>
      </c>
      <c r="O111" s="144"/>
      <c r="P111" s="144"/>
      <c r="Q111" s="144"/>
      <c r="R111" s="144"/>
      <c r="S111" s="141"/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6" t="s">
        <v>119</v>
      </c>
      <c r="AZ111" s="144"/>
      <c r="BA111" s="144"/>
      <c r="BB111" s="144"/>
      <c r="BC111" s="144"/>
      <c r="BD111" s="144"/>
      <c r="BE111" s="147">
        <f t="shared" si="0"/>
        <v>0</v>
      </c>
      <c r="BF111" s="147">
        <f t="shared" si="1"/>
        <v>0</v>
      </c>
      <c r="BG111" s="147">
        <f t="shared" si="2"/>
        <v>0</v>
      </c>
      <c r="BH111" s="147">
        <f t="shared" si="3"/>
        <v>0</v>
      </c>
      <c r="BI111" s="147">
        <f t="shared" si="4"/>
        <v>0</v>
      </c>
      <c r="BJ111" s="146" t="s">
        <v>98</v>
      </c>
      <c r="BK111" s="144"/>
      <c r="BL111" s="144"/>
      <c r="BM111" s="144"/>
    </row>
    <row r="112" spans="1:65" s="2" customFormat="1" ht="18" customHeight="1">
      <c r="A112" s="34"/>
      <c r="B112" s="140"/>
      <c r="C112" s="141"/>
      <c r="D112" s="142" t="s">
        <v>124</v>
      </c>
      <c r="E112" s="141"/>
      <c r="F112" s="141"/>
      <c r="G112" s="141"/>
      <c r="H112" s="141"/>
      <c r="I112" s="141"/>
      <c r="J112" s="95">
        <f>ROUND(J30*T112,2)</f>
        <v>0</v>
      </c>
      <c r="K112" s="141"/>
      <c r="L112" s="143"/>
      <c r="M112" s="144"/>
      <c r="N112" s="145" t="s">
        <v>43</v>
      </c>
      <c r="O112" s="144"/>
      <c r="P112" s="144"/>
      <c r="Q112" s="144"/>
      <c r="R112" s="144"/>
      <c r="S112" s="141"/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6" t="s">
        <v>125</v>
      </c>
      <c r="AZ112" s="144"/>
      <c r="BA112" s="144"/>
      <c r="BB112" s="144"/>
      <c r="BC112" s="144"/>
      <c r="BD112" s="144"/>
      <c r="BE112" s="147">
        <f t="shared" si="0"/>
        <v>0</v>
      </c>
      <c r="BF112" s="147">
        <f t="shared" si="1"/>
        <v>0</v>
      </c>
      <c r="BG112" s="147">
        <f t="shared" si="2"/>
        <v>0</v>
      </c>
      <c r="BH112" s="147">
        <f t="shared" si="3"/>
        <v>0</v>
      </c>
      <c r="BI112" s="147">
        <f t="shared" si="4"/>
        <v>0</v>
      </c>
      <c r="BJ112" s="146" t="s">
        <v>98</v>
      </c>
      <c r="BK112" s="144"/>
      <c r="BL112" s="144"/>
      <c r="BM112" s="144"/>
    </row>
    <row r="113" spans="1:31" s="2" customFormat="1" ht="10.199999999999999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47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29.25" customHeight="1">
      <c r="A114" s="34"/>
      <c r="B114" s="35"/>
      <c r="C114" s="103" t="s">
        <v>95</v>
      </c>
      <c r="D114" s="104"/>
      <c r="E114" s="104"/>
      <c r="F114" s="104"/>
      <c r="G114" s="104"/>
      <c r="H114" s="104"/>
      <c r="I114" s="104"/>
      <c r="J114" s="105">
        <f>ROUND(J96+J106,2)</f>
        <v>0</v>
      </c>
      <c r="K114" s="104"/>
      <c r="L114" s="47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" customHeight="1">
      <c r="A115" s="34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47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pans="1:31" s="2" customFormat="1" ht="6.9" customHeight="1">
      <c r="A119" s="34"/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47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" customHeight="1">
      <c r="A120" s="34"/>
      <c r="B120" s="35"/>
      <c r="C120" s="21" t="s">
        <v>126</v>
      </c>
      <c r="D120" s="34"/>
      <c r="E120" s="34"/>
      <c r="F120" s="34"/>
      <c r="G120" s="34"/>
      <c r="H120" s="34"/>
      <c r="I120" s="34"/>
      <c r="J120" s="34"/>
      <c r="K120" s="34"/>
      <c r="L120" s="47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47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7" t="s">
        <v>15</v>
      </c>
      <c r="D122" s="34"/>
      <c r="E122" s="34"/>
      <c r="F122" s="34"/>
      <c r="G122" s="34"/>
      <c r="H122" s="34"/>
      <c r="I122" s="34"/>
      <c r="J122" s="34"/>
      <c r="K122" s="34"/>
      <c r="L122" s="47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4"/>
      <c r="D123" s="34"/>
      <c r="E123" s="289" t="str">
        <f>E7</f>
        <v>Základy - autobusová zastávka č.2</v>
      </c>
      <c r="F123" s="290"/>
      <c r="G123" s="290"/>
      <c r="H123" s="290"/>
      <c r="I123" s="34"/>
      <c r="J123" s="34"/>
      <c r="K123" s="34"/>
      <c r="L123" s="47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7" t="s">
        <v>102</v>
      </c>
      <c r="D124" s="34"/>
      <c r="E124" s="34"/>
      <c r="F124" s="34"/>
      <c r="G124" s="34"/>
      <c r="H124" s="34"/>
      <c r="I124" s="34"/>
      <c r="J124" s="34"/>
      <c r="K124" s="34"/>
      <c r="L124" s="47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4"/>
      <c r="D125" s="34"/>
      <c r="E125" s="241" t="str">
        <f>E9</f>
        <v>001 - Rozpočet</v>
      </c>
      <c r="F125" s="291"/>
      <c r="G125" s="291"/>
      <c r="H125" s="291"/>
      <c r="I125" s="34"/>
      <c r="J125" s="34"/>
      <c r="K125" s="34"/>
      <c r="L125" s="47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47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7" t="s">
        <v>19</v>
      </c>
      <c r="D127" s="34"/>
      <c r="E127" s="34"/>
      <c r="F127" s="25" t="str">
        <f>F12</f>
        <v>Červený Kláštor</v>
      </c>
      <c r="G127" s="34"/>
      <c r="H127" s="34"/>
      <c r="I127" s="27" t="s">
        <v>21</v>
      </c>
      <c r="J127" s="60" t="str">
        <f>IF(J12="","",J12)</f>
        <v>26. 1. 2022</v>
      </c>
      <c r="K127" s="34"/>
      <c r="L127" s="47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47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15" customHeight="1">
      <c r="A129" s="34"/>
      <c r="B129" s="35"/>
      <c r="C129" s="27" t="s">
        <v>23</v>
      </c>
      <c r="D129" s="34"/>
      <c r="E129" s="34"/>
      <c r="F129" s="25" t="str">
        <f>E15</f>
        <v>Obec Červený Kláštor</v>
      </c>
      <c r="G129" s="34"/>
      <c r="H129" s="34"/>
      <c r="I129" s="27" t="s">
        <v>29</v>
      </c>
      <c r="J129" s="30" t="str">
        <f>E21</f>
        <v xml:space="preserve"> </v>
      </c>
      <c r="K129" s="34"/>
      <c r="L129" s="47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15" customHeight="1">
      <c r="A130" s="34"/>
      <c r="B130" s="35"/>
      <c r="C130" s="27" t="s">
        <v>27</v>
      </c>
      <c r="D130" s="34"/>
      <c r="E130" s="34"/>
      <c r="F130" s="25" t="str">
        <f>IF(E18="","",E18)</f>
        <v>Vyplň údaj</v>
      </c>
      <c r="G130" s="34"/>
      <c r="H130" s="34"/>
      <c r="I130" s="27" t="s">
        <v>32</v>
      </c>
      <c r="J130" s="30" t="str">
        <f>E24</f>
        <v>Ing. Vladimír Dubjel</v>
      </c>
      <c r="K130" s="34"/>
      <c r="L130" s="47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47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48"/>
      <c r="B132" s="149"/>
      <c r="C132" s="150" t="s">
        <v>127</v>
      </c>
      <c r="D132" s="151" t="s">
        <v>62</v>
      </c>
      <c r="E132" s="151" t="s">
        <v>58</v>
      </c>
      <c r="F132" s="151" t="s">
        <v>59</v>
      </c>
      <c r="G132" s="151" t="s">
        <v>128</v>
      </c>
      <c r="H132" s="151" t="s">
        <v>129</v>
      </c>
      <c r="I132" s="151" t="s">
        <v>130</v>
      </c>
      <c r="J132" s="152" t="s">
        <v>107</v>
      </c>
      <c r="K132" s="153" t="s">
        <v>131</v>
      </c>
      <c r="L132" s="154"/>
      <c r="M132" s="67" t="s">
        <v>1</v>
      </c>
      <c r="N132" s="68" t="s">
        <v>41</v>
      </c>
      <c r="O132" s="68" t="s">
        <v>132</v>
      </c>
      <c r="P132" s="68" t="s">
        <v>133</v>
      </c>
      <c r="Q132" s="68" t="s">
        <v>134</v>
      </c>
      <c r="R132" s="68" t="s">
        <v>135</v>
      </c>
      <c r="S132" s="68" t="s">
        <v>136</v>
      </c>
      <c r="T132" s="69" t="s">
        <v>137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</row>
    <row r="133" spans="1:65" s="2" customFormat="1" ht="22.8" customHeight="1">
      <c r="A133" s="34"/>
      <c r="B133" s="35"/>
      <c r="C133" s="74" t="s">
        <v>104</v>
      </c>
      <c r="D133" s="34"/>
      <c r="E133" s="34"/>
      <c r="F133" s="34"/>
      <c r="G133" s="34"/>
      <c r="H133" s="34"/>
      <c r="I133" s="34"/>
      <c r="J133" s="155">
        <f>BK133</f>
        <v>0</v>
      </c>
      <c r="K133" s="34"/>
      <c r="L133" s="35"/>
      <c r="M133" s="70"/>
      <c r="N133" s="61"/>
      <c r="O133" s="71"/>
      <c r="P133" s="156">
        <f>P134+P178</f>
        <v>0</v>
      </c>
      <c r="Q133" s="71"/>
      <c r="R133" s="156">
        <f>R134+R178</f>
        <v>7.1220835499999993</v>
      </c>
      <c r="S133" s="71"/>
      <c r="T133" s="157">
        <f>T134+T178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76</v>
      </c>
      <c r="AU133" s="17" t="s">
        <v>109</v>
      </c>
      <c r="BK133" s="158">
        <f>BK134+BK178</f>
        <v>0</v>
      </c>
    </row>
    <row r="134" spans="1:65" s="12" customFormat="1" ht="25.95" customHeight="1">
      <c r="B134" s="159"/>
      <c r="D134" s="160" t="s">
        <v>76</v>
      </c>
      <c r="E134" s="161" t="s">
        <v>138</v>
      </c>
      <c r="F134" s="161" t="s">
        <v>139</v>
      </c>
      <c r="I134" s="162"/>
      <c r="J134" s="137">
        <f>BK134</f>
        <v>0</v>
      </c>
      <c r="L134" s="159"/>
      <c r="M134" s="163"/>
      <c r="N134" s="164"/>
      <c r="O134" s="164"/>
      <c r="P134" s="165">
        <f>P135+P152+P161+P167+P176</f>
        <v>0</v>
      </c>
      <c r="Q134" s="164"/>
      <c r="R134" s="165">
        <f>R135+R152+R161+R167+R176</f>
        <v>7.1220835499999993</v>
      </c>
      <c r="S134" s="164"/>
      <c r="T134" s="166">
        <f>T135+T152+T161+T167+T176</f>
        <v>0</v>
      </c>
      <c r="AR134" s="160" t="s">
        <v>85</v>
      </c>
      <c r="AT134" s="167" t="s">
        <v>76</v>
      </c>
      <c r="AU134" s="167" t="s">
        <v>77</v>
      </c>
      <c r="AY134" s="160" t="s">
        <v>140</v>
      </c>
      <c r="BK134" s="168">
        <f>BK135+BK152+BK161+BK167+BK176</f>
        <v>0</v>
      </c>
    </row>
    <row r="135" spans="1:65" s="12" customFormat="1" ht="22.8" customHeight="1">
      <c r="B135" s="159"/>
      <c r="D135" s="160" t="s">
        <v>76</v>
      </c>
      <c r="E135" s="169" t="s">
        <v>85</v>
      </c>
      <c r="F135" s="169" t="s">
        <v>141</v>
      </c>
      <c r="I135" s="162"/>
      <c r="J135" s="170">
        <f>BK135</f>
        <v>0</v>
      </c>
      <c r="L135" s="159"/>
      <c r="M135" s="163"/>
      <c r="N135" s="164"/>
      <c r="O135" s="164"/>
      <c r="P135" s="165">
        <f>SUM(P136:P151)</f>
        <v>0</v>
      </c>
      <c r="Q135" s="164"/>
      <c r="R135" s="165">
        <f>SUM(R136:R151)</f>
        <v>1.452</v>
      </c>
      <c r="S135" s="164"/>
      <c r="T135" s="166">
        <f>SUM(T136:T151)</f>
        <v>0</v>
      </c>
      <c r="AR135" s="160" t="s">
        <v>85</v>
      </c>
      <c r="AT135" s="167" t="s">
        <v>76</v>
      </c>
      <c r="AU135" s="167" t="s">
        <v>85</v>
      </c>
      <c r="AY135" s="160" t="s">
        <v>140</v>
      </c>
      <c r="BK135" s="168">
        <f>SUM(BK136:BK151)</f>
        <v>0</v>
      </c>
    </row>
    <row r="136" spans="1:65" s="2" customFormat="1" ht="24.15" customHeight="1">
      <c r="A136" s="34"/>
      <c r="B136" s="140"/>
      <c r="C136" s="171" t="s">
        <v>85</v>
      </c>
      <c r="D136" s="171" t="s">
        <v>142</v>
      </c>
      <c r="E136" s="172" t="s">
        <v>143</v>
      </c>
      <c r="F136" s="173" t="s">
        <v>144</v>
      </c>
      <c r="G136" s="174" t="s">
        <v>145</v>
      </c>
      <c r="H136" s="175">
        <v>4.6749999999999998</v>
      </c>
      <c r="I136" s="176"/>
      <c r="J136" s="177">
        <f>ROUND(I136*H136,2)</f>
        <v>0</v>
      </c>
      <c r="K136" s="178"/>
      <c r="L136" s="35"/>
      <c r="M136" s="179" t="s">
        <v>1</v>
      </c>
      <c r="N136" s="180" t="s">
        <v>43</v>
      </c>
      <c r="O136" s="63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3" t="s">
        <v>146</v>
      </c>
      <c r="AT136" s="183" t="s">
        <v>142</v>
      </c>
      <c r="AU136" s="183" t="s">
        <v>98</v>
      </c>
      <c r="AY136" s="17" t="s">
        <v>140</v>
      </c>
      <c r="BE136" s="99">
        <f>IF(N136="základná",J136,0)</f>
        <v>0</v>
      </c>
      <c r="BF136" s="99">
        <f>IF(N136="znížená",J136,0)</f>
        <v>0</v>
      </c>
      <c r="BG136" s="99">
        <f>IF(N136="zákl. prenesená",J136,0)</f>
        <v>0</v>
      </c>
      <c r="BH136" s="99">
        <f>IF(N136="zníž. prenesená",J136,0)</f>
        <v>0</v>
      </c>
      <c r="BI136" s="99">
        <f>IF(N136="nulová",J136,0)</f>
        <v>0</v>
      </c>
      <c r="BJ136" s="17" t="s">
        <v>98</v>
      </c>
      <c r="BK136" s="99">
        <f>ROUND(I136*H136,2)</f>
        <v>0</v>
      </c>
      <c r="BL136" s="17" t="s">
        <v>146</v>
      </c>
      <c r="BM136" s="183" t="s">
        <v>147</v>
      </c>
    </row>
    <row r="137" spans="1:65" s="13" customFormat="1" ht="10.199999999999999">
      <c r="B137" s="184"/>
      <c r="D137" s="185" t="s">
        <v>148</v>
      </c>
      <c r="E137" s="186" t="s">
        <v>1</v>
      </c>
      <c r="F137" s="187" t="s">
        <v>149</v>
      </c>
      <c r="H137" s="186" t="s">
        <v>1</v>
      </c>
      <c r="I137" s="188"/>
      <c r="L137" s="184"/>
      <c r="M137" s="189"/>
      <c r="N137" s="190"/>
      <c r="O137" s="190"/>
      <c r="P137" s="190"/>
      <c r="Q137" s="190"/>
      <c r="R137" s="190"/>
      <c r="S137" s="190"/>
      <c r="T137" s="191"/>
      <c r="AT137" s="186" t="s">
        <v>148</v>
      </c>
      <c r="AU137" s="186" t="s">
        <v>98</v>
      </c>
      <c r="AV137" s="13" t="s">
        <v>85</v>
      </c>
      <c r="AW137" s="13" t="s">
        <v>31</v>
      </c>
      <c r="AX137" s="13" t="s">
        <v>77</v>
      </c>
      <c r="AY137" s="186" t="s">
        <v>140</v>
      </c>
    </row>
    <row r="138" spans="1:65" s="14" customFormat="1" ht="10.199999999999999">
      <c r="B138" s="192"/>
      <c r="D138" s="185" t="s">
        <v>148</v>
      </c>
      <c r="E138" s="193" t="s">
        <v>1</v>
      </c>
      <c r="F138" s="194" t="s">
        <v>150</v>
      </c>
      <c r="H138" s="195">
        <v>4.6749999999999998</v>
      </c>
      <c r="I138" s="196"/>
      <c r="L138" s="192"/>
      <c r="M138" s="197"/>
      <c r="N138" s="198"/>
      <c r="O138" s="198"/>
      <c r="P138" s="198"/>
      <c r="Q138" s="198"/>
      <c r="R138" s="198"/>
      <c r="S138" s="198"/>
      <c r="T138" s="199"/>
      <c r="AT138" s="193" t="s">
        <v>148</v>
      </c>
      <c r="AU138" s="193" t="s">
        <v>98</v>
      </c>
      <c r="AV138" s="14" t="s">
        <v>98</v>
      </c>
      <c r="AW138" s="14" t="s">
        <v>31</v>
      </c>
      <c r="AX138" s="14" t="s">
        <v>77</v>
      </c>
      <c r="AY138" s="193" t="s">
        <v>140</v>
      </c>
    </row>
    <row r="139" spans="1:65" s="15" customFormat="1" ht="10.199999999999999">
      <c r="B139" s="200"/>
      <c r="D139" s="185" t="s">
        <v>148</v>
      </c>
      <c r="E139" s="201" t="s">
        <v>99</v>
      </c>
      <c r="F139" s="202" t="s">
        <v>151</v>
      </c>
      <c r="H139" s="203">
        <v>4.6749999999999998</v>
      </c>
      <c r="I139" s="204"/>
      <c r="L139" s="200"/>
      <c r="M139" s="205"/>
      <c r="N139" s="206"/>
      <c r="O139" s="206"/>
      <c r="P139" s="206"/>
      <c r="Q139" s="206"/>
      <c r="R139" s="206"/>
      <c r="S139" s="206"/>
      <c r="T139" s="207"/>
      <c r="AT139" s="201" t="s">
        <v>148</v>
      </c>
      <c r="AU139" s="201" t="s">
        <v>98</v>
      </c>
      <c r="AV139" s="15" t="s">
        <v>146</v>
      </c>
      <c r="AW139" s="15" t="s">
        <v>31</v>
      </c>
      <c r="AX139" s="15" t="s">
        <v>85</v>
      </c>
      <c r="AY139" s="201" t="s">
        <v>140</v>
      </c>
    </row>
    <row r="140" spans="1:65" s="2" customFormat="1" ht="24.15" customHeight="1">
      <c r="A140" s="34"/>
      <c r="B140" s="140"/>
      <c r="C140" s="171" t="s">
        <v>98</v>
      </c>
      <c r="D140" s="171" t="s">
        <v>142</v>
      </c>
      <c r="E140" s="172" t="s">
        <v>152</v>
      </c>
      <c r="F140" s="173" t="s">
        <v>153</v>
      </c>
      <c r="G140" s="174" t="s">
        <v>145</v>
      </c>
      <c r="H140" s="175">
        <v>4.6749999999999998</v>
      </c>
      <c r="I140" s="176"/>
      <c r="J140" s="177">
        <f>ROUND(I140*H140,2)</f>
        <v>0</v>
      </c>
      <c r="K140" s="178"/>
      <c r="L140" s="35"/>
      <c r="M140" s="179" t="s">
        <v>1</v>
      </c>
      <c r="N140" s="180" t="s">
        <v>43</v>
      </c>
      <c r="O140" s="63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3" t="s">
        <v>146</v>
      </c>
      <c r="AT140" s="183" t="s">
        <v>142</v>
      </c>
      <c r="AU140" s="183" t="s">
        <v>98</v>
      </c>
      <c r="AY140" s="17" t="s">
        <v>140</v>
      </c>
      <c r="BE140" s="99">
        <f>IF(N140="základná",J140,0)</f>
        <v>0</v>
      </c>
      <c r="BF140" s="99">
        <f>IF(N140="znížená",J140,0)</f>
        <v>0</v>
      </c>
      <c r="BG140" s="99">
        <f>IF(N140="zákl. prenesená",J140,0)</f>
        <v>0</v>
      </c>
      <c r="BH140" s="99">
        <f>IF(N140="zníž. prenesená",J140,0)</f>
        <v>0</v>
      </c>
      <c r="BI140" s="99">
        <f>IF(N140="nulová",J140,0)</f>
        <v>0</v>
      </c>
      <c r="BJ140" s="17" t="s">
        <v>98</v>
      </c>
      <c r="BK140" s="99">
        <f>ROUND(I140*H140,2)</f>
        <v>0</v>
      </c>
      <c r="BL140" s="17" t="s">
        <v>146</v>
      </c>
      <c r="BM140" s="183" t="s">
        <v>154</v>
      </c>
    </row>
    <row r="141" spans="1:65" s="2" customFormat="1" ht="24.15" customHeight="1">
      <c r="A141" s="34"/>
      <c r="B141" s="140"/>
      <c r="C141" s="171" t="s">
        <v>155</v>
      </c>
      <c r="D141" s="171" t="s">
        <v>142</v>
      </c>
      <c r="E141" s="172" t="s">
        <v>156</v>
      </c>
      <c r="F141" s="173" t="s">
        <v>157</v>
      </c>
      <c r="G141" s="174" t="s">
        <v>145</v>
      </c>
      <c r="H141" s="175">
        <v>3.74</v>
      </c>
      <c r="I141" s="176"/>
      <c r="J141" s="177">
        <f>ROUND(I141*H141,2)</f>
        <v>0</v>
      </c>
      <c r="K141" s="178"/>
      <c r="L141" s="35"/>
      <c r="M141" s="179" t="s">
        <v>1</v>
      </c>
      <c r="N141" s="180" t="s">
        <v>43</v>
      </c>
      <c r="O141" s="63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3" t="s">
        <v>146</v>
      </c>
      <c r="AT141" s="183" t="s">
        <v>142</v>
      </c>
      <c r="AU141" s="183" t="s">
        <v>98</v>
      </c>
      <c r="AY141" s="17" t="s">
        <v>140</v>
      </c>
      <c r="BE141" s="99">
        <f>IF(N141="základná",J141,0)</f>
        <v>0</v>
      </c>
      <c r="BF141" s="99">
        <f>IF(N141="znížená",J141,0)</f>
        <v>0</v>
      </c>
      <c r="BG141" s="99">
        <f>IF(N141="zákl. prenesená",J141,0)</f>
        <v>0</v>
      </c>
      <c r="BH141" s="99">
        <f>IF(N141="zníž. prenesená",J141,0)</f>
        <v>0</v>
      </c>
      <c r="BI141" s="99">
        <f>IF(N141="nulová",J141,0)</f>
        <v>0</v>
      </c>
      <c r="BJ141" s="17" t="s">
        <v>98</v>
      </c>
      <c r="BK141" s="99">
        <f>ROUND(I141*H141,2)</f>
        <v>0</v>
      </c>
      <c r="BL141" s="17" t="s">
        <v>146</v>
      </c>
      <c r="BM141" s="183" t="s">
        <v>158</v>
      </c>
    </row>
    <row r="142" spans="1:65" s="14" customFormat="1" ht="10.199999999999999">
      <c r="B142" s="192"/>
      <c r="D142" s="185" t="s">
        <v>148</v>
      </c>
      <c r="E142" s="193" t="s">
        <v>1</v>
      </c>
      <c r="F142" s="194" t="s">
        <v>159</v>
      </c>
      <c r="H142" s="195">
        <v>3.74</v>
      </c>
      <c r="I142" s="196"/>
      <c r="L142" s="192"/>
      <c r="M142" s="197"/>
      <c r="N142" s="198"/>
      <c r="O142" s="198"/>
      <c r="P142" s="198"/>
      <c r="Q142" s="198"/>
      <c r="R142" s="198"/>
      <c r="S142" s="198"/>
      <c r="T142" s="199"/>
      <c r="AT142" s="193" t="s">
        <v>148</v>
      </c>
      <c r="AU142" s="193" t="s">
        <v>98</v>
      </c>
      <c r="AV142" s="14" t="s">
        <v>98</v>
      </c>
      <c r="AW142" s="14" t="s">
        <v>31</v>
      </c>
      <c r="AX142" s="14" t="s">
        <v>85</v>
      </c>
      <c r="AY142" s="193" t="s">
        <v>140</v>
      </c>
    </row>
    <row r="143" spans="1:65" s="2" customFormat="1" ht="37.799999999999997" customHeight="1">
      <c r="A143" s="34"/>
      <c r="B143" s="140"/>
      <c r="C143" s="171" t="s">
        <v>146</v>
      </c>
      <c r="D143" s="171" t="s">
        <v>142</v>
      </c>
      <c r="E143" s="172" t="s">
        <v>160</v>
      </c>
      <c r="F143" s="173" t="s">
        <v>161</v>
      </c>
      <c r="G143" s="174" t="s">
        <v>145</v>
      </c>
      <c r="H143" s="175">
        <v>3.74</v>
      </c>
      <c r="I143" s="176"/>
      <c r="J143" s="177">
        <f>ROUND(I143*H143,2)</f>
        <v>0</v>
      </c>
      <c r="K143" s="178"/>
      <c r="L143" s="35"/>
      <c r="M143" s="179" t="s">
        <v>1</v>
      </c>
      <c r="N143" s="180" t="s">
        <v>43</v>
      </c>
      <c r="O143" s="63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3" t="s">
        <v>146</v>
      </c>
      <c r="AT143" s="183" t="s">
        <v>142</v>
      </c>
      <c r="AU143" s="183" t="s">
        <v>98</v>
      </c>
      <c r="AY143" s="17" t="s">
        <v>140</v>
      </c>
      <c r="BE143" s="99">
        <f>IF(N143="základná",J143,0)</f>
        <v>0</v>
      </c>
      <c r="BF143" s="99">
        <f>IF(N143="znížená",J143,0)</f>
        <v>0</v>
      </c>
      <c r="BG143" s="99">
        <f>IF(N143="zákl. prenesená",J143,0)</f>
        <v>0</v>
      </c>
      <c r="BH143" s="99">
        <f>IF(N143="zníž. prenesená",J143,0)</f>
        <v>0</v>
      </c>
      <c r="BI143" s="99">
        <f>IF(N143="nulová",J143,0)</f>
        <v>0</v>
      </c>
      <c r="BJ143" s="17" t="s">
        <v>98</v>
      </c>
      <c r="BK143" s="99">
        <f>ROUND(I143*H143,2)</f>
        <v>0</v>
      </c>
      <c r="BL143" s="17" t="s">
        <v>146</v>
      </c>
      <c r="BM143" s="183" t="s">
        <v>162</v>
      </c>
    </row>
    <row r="144" spans="1:65" s="2" customFormat="1" ht="24.15" customHeight="1">
      <c r="A144" s="34"/>
      <c r="B144" s="140"/>
      <c r="C144" s="171" t="s">
        <v>163</v>
      </c>
      <c r="D144" s="171" t="s">
        <v>142</v>
      </c>
      <c r="E144" s="172" t="s">
        <v>164</v>
      </c>
      <c r="F144" s="173" t="s">
        <v>165</v>
      </c>
      <c r="G144" s="174" t="s">
        <v>145</v>
      </c>
      <c r="H144" s="175">
        <v>3.74</v>
      </c>
      <c r="I144" s="176"/>
      <c r="J144" s="177">
        <f>ROUND(I144*H144,2)</f>
        <v>0</v>
      </c>
      <c r="K144" s="178"/>
      <c r="L144" s="35"/>
      <c r="M144" s="179" t="s">
        <v>1</v>
      </c>
      <c r="N144" s="180" t="s">
        <v>43</v>
      </c>
      <c r="O144" s="63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3" t="s">
        <v>146</v>
      </c>
      <c r="AT144" s="183" t="s">
        <v>142</v>
      </c>
      <c r="AU144" s="183" t="s">
        <v>98</v>
      </c>
      <c r="AY144" s="17" t="s">
        <v>140</v>
      </c>
      <c r="BE144" s="99">
        <f>IF(N144="základná",J144,0)</f>
        <v>0</v>
      </c>
      <c r="BF144" s="99">
        <f>IF(N144="znížená",J144,0)</f>
        <v>0</v>
      </c>
      <c r="BG144" s="99">
        <f>IF(N144="zákl. prenesená",J144,0)</f>
        <v>0</v>
      </c>
      <c r="BH144" s="99">
        <f>IF(N144="zníž. prenesená",J144,0)</f>
        <v>0</v>
      </c>
      <c r="BI144" s="99">
        <f>IF(N144="nulová",J144,0)</f>
        <v>0</v>
      </c>
      <c r="BJ144" s="17" t="s">
        <v>98</v>
      </c>
      <c r="BK144" s="99">
        <f>ROUND(I144*H144,2)</f>
        <v>0</v>
      </c>
      <c r="BL144" s="17" t="s">
        <v>146</v>
      </c>
      <c r="BM144" s="183" t="s">
        <v>166</v>
      </c>
    </row>
    <row r="145" spans="1:65" s="2" customFormat="1" ht="24.15" customHeight="1">
      <c r="A145" s="34"/>
      <c r="B145" s="140"/>
      <c r="C145" s="171" t="s">
        <v>167</v>
      </c>
      <c r="D145" s="171" t="s">
        <v>142</v>
      </c>
      <c r="E145" s="172" t="s">
        <v>168</v>
      </c>
      <c r="F145" s="173" t="s">
        <v>169</v>
      </c>
      <c r="G145" s="174" t="s">
        <v>145</v>
      </c>
      <c r="H145" s="175">
        <v>1.452</v>
      </c>
      <c r="I145" s="176"/>
      <c r="J145" s="177">
        <f>ROUND(I145*H145,2)</f>
        <v>0</v>
      </c>
      <c r="K145" s="178"/>
      <c r="L145" s="35"/>
      <c r="M145" s="179" t="s">
        <v>1</v>
      </c>
      <c r="N145" s="180" t="s">
        <v>43</v>
      </c>
      <c r="O145" s="63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3" t="s">
        <v>146</v>
      </c>
      <c r="AT145" s="183" t="s">
        <v>142</v>
      </c>
      <c r="AU145" s="183" t="s">
        <v>98</v>
      </c>
      <c r="AY145" s="17" t="s">
        <v>140</v>
      </c>
      <c r="BE145" s="99">
        <f>IF(N145="základná",J145,0)</f>
        <v>0</v>
      </c>
      <c r="BF145" s="99">
        <f>IF(N145="znížená",J145,0)</f>
        <v>0</v>
      </c>
      <c r="BG145" s="99">
        <f>IF(N145="zákl. prenesená",J145,0)</f>
        <v>0</v>
      </c>
      <c r="BH145" s="99">
        <f>IF(N145="zníž. prenesená",J145,0)</f>
        <v>0</v>
      </c>
      <c r="BI145" s="99">
        <f>IF(N145="nulová",J145,0)</f>
        <v>0</v>
      </c>
      <c r="BJ145" s="17" t="s">
        <v>98</v>
      </c>
      <c r="BK145" s="99">
        <f>ROUND(I145*H145,2)</f>
        <v>0</v>
      </c>
      <c r="BL145" s="17" t="s">
        <v>146</v>
      </c>
      <c r="BM145" s="183" t="s">
        <v>170</v>
      </c>
    </row>
    <row r="146" spans="1:65" s="14" customFormat="1" ht="10.199999999999999">
      <c r="B146" s="192"/>
      <c r="D146" s="185" t="s">
        <v>148</v>
      </c>
      <c r="E146" s="193" t="s">
        <v>1</v>
      </c>
      <c r="F146" s="194" t="s">
        <v>171</v>
      </c>
      <c r="H146" s="195">
        <v>1.452</v>
      </c>
      <c r="I146" s="196"/>
      <c r="L146" s="192"/>
      <c r="M146" s="197"/>
      <c r="N146" s="198"/>
      <c r="O146" s="198"/>
      <c r="P146" s="198"/>
      <c r="Q146" s="198"/>
      <c r="R146" s="198"/>
      <c r="S146" s="198"/>
      <c r="T146" s="199"/>
      <c r="AT146" s="193" t="s">
        <v>148</v>
      </c>
      <c r="AU146" s="193" t="s">
        <v>98</v>
      </c>
      <c r="AV146" s="14" t="s">
        <v>98</v>
      </c>
      <c r="AW146" s="14" t="s">
        <v>31</v>
      </c>
      <c r="AX146" s="14" t="s">
        <v>85</v>
      </c>
      <c r="AY146" s="193" t="s">
        <v>140</v>
      </c>
    </row>
    <row r="147" spans="1:65" s="2" customFormat="1" ht="16.5" customHeight="1">
      <c r="A147" s="34"/>
      <c r="B147" s="140"/>
      <c r="C147" s="208" t="s">
        <v>172</v>
      </c>
      <c r="D147" s="208" t="s">
        <v>173</v>
      </c>
      <c r="E147" s="209" t="s">
        <v>174</v>
      </c>
      <c r="F147" s="210" t="s">
        <v>175</v>
      </c>
      <c r="G147" s="211" t="s">
        <v>176</v>
      </c>
      <c r="H147" s="212">
        <v>1.452</v>
      </c>
      <c r="I147" s="213"/>
      <c r="J147" s="214">
        <f>ROUND(I147*H147,2)</f>
        <v>0</v>
      </c>
      <c r="K147" s="215"/>
      <c r="L147" s="216"/>
      <c r="M147" s="217" t="s">
        <v>1</v>
      </c>
      <c r="N147" s="218" t="s">
        <v>43</v>
      </c>
      <c r="O147" s="63"/>
      <c r="P147" s="181">
        <f>O147*H147</f>
        <v>0</v>
      </c>
      <c r="Q147" s="181">
        <v>1</v>
      </c>
      <c r="R147" s="181">
        <f>Q147*H147</f>
        <v>1.452</v>
      </c>
      <c r="S147" s="181">
        <v>0</v>
      </c>
      <c r="T147" s="18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3" t="s">
        <v>177</v>
      </c>
      <c r="AT147" s="183" t="s">
        <v>173</v>
      </c>
      <c r="AU147" s="183" t="s">
        <v>98</v>
      </c>
      <c r="AY147" s="17" t="s">
        <v>140</v>
      </c>
      <c r="BE147" s="99">
        <f>IF(N147="základná",J147,0)</f>
        <v>0</v>
      </c>
      <c r="BF147" s="99">
        <f>IF(N147="znížená",J147,0)</f>
        <v>0</v>
      </c>
      <c r="BG147" s="99">
        <f>IF(N147="zákl. prenesená",J147,0)</f>
        <v>0</v>
      </c>
      <c r="BH147" s="99">
        <f>IF(N147="zníž. prenesená",J147,0)</f>
        <v>0</v>
      </c>
      <c r="BI147" s="99">
        <f>IF(N147="nulová",J147,0)</f>
        <v>0</v>
      </c>
      <c r="BJ147" s="17" t="s">
        <v>98</v>
      </c>
      <c r="BK147" s="99">
        <f>ROUND(I147*H147,2)</f>
        <v>0</v>
      </c>
      <c r="BL147" s="17" t="s">
        <v>146</v>
      </c>
      <c r="BM147" s="183" t="s">
        <v>178</v>
      </c>
    </row>
    <row r="148" spans="1:65" s="2" customFormat="1" ht="24.15" customHeight="1">
      <c r="A148" s="34"/>
      <c r="B148" s="140"/>
      <c r="C148" s="171" t="s">
        <v>177</v>
      </c>
      <c r="D148" s="171" t="s">
        <v>142</v>
      </c>
      <c r="E148" s="172" t="s">
        <v>179</v>
      </c>
      <c r="F148" s="173" t="s">
        <v>180</v>
      </c>
      <c r="G148" s="174" t="s">
        <v>145</v>
      </c>
      <c r="H148" s="175">
        <v>0.93500000000000005</v>
      </c>
      <c r="I148" s="176"/>
      <c r="J148" s="177">
        <f>ROUND(I148*H148,2)</f>
        <v>0</v>
      </c>
      <c r="K148" s="178"/>
      <c r="L148" s="35"/>
      <c r="M148" s="179" t="s">
        <v>1</v>
      </c>
      <c r="N148" s="180" t="s">
        <v>43</v>
      </c>
      <c r="O148" s="63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3" t="s">
        <v>146</v>
      </c>
      <c r="AT148" s="183" t="s">
        <v>142</v>
      </c>
      <c r="AU148" s="183" t="s">
        <v>98</v>
      </c>
      <c r="AY148" s="17" t="s">
        <v>140</v>
      </c>
      <c r="BE148" s="99">
        <f>IF(N148="základná",J148,0)</f>
        <v>0</v>
      </c>
      <c r="BF148" s="99">
        <f>IF(N148="znížená",J148,0)</f>
        <v>0</v>
      </c>
      <c r="BG148" s="99">
        <f>IF(N148="zákl. prenesená",J148,0)</f>
        <v>0</v>
      </c>
      <c r="BH148" s="99">
        <f>IF(N148="zníž. prenesená",J148,0)</f>
        <v>0</v>
      </c>
      <c r="BI148" s="99">
        <f>IF(N148="nulová",J148,0)</f>
        <v>0</v>
      </c>
      <c r="BJ148" s="17" t="s">
        <v>98</v>
      </c>
      <c r="BK148" s="99">
        <f>ROUND(I148*H148,2)</f>
        <v>0</v>
      </c>
      <c r="BL148" s="17" t="s">
        <v>146</v>
      </c>
      <c r="BM148" s="183" t="s">
        <v>181</v>
      </c>
    </row>
    <row r="149" spans="1:65" s="13" customFormat="1" ht="10.199999999999999">
      <c r="B149" s="184"/>
      <c r="D149" s="185" t="s">
        <v>148</v>
      </c>
      <c r="E149" s="186" t="s">
        <v>1</v>
      </c>
      <c r="F149" s="187" t="s">
        <v>182</v>
      </c>
      <c r="H149" s="186" t="s">
        <v>1</v>
      </c>
      <c r="I149" s="188"/>
      <c r="L149" s="184"/>
      <c r="M149" s="189"/>
      <c r="N149" s="190"/>
      <c r="O149" s="190"/>
      <c r="P149" s="190"/>
      <c r="Q149" s="190"/>
      <c r="R149" s="190"/>
      <c r="S149" s="190"/>
      <c r="T149" s="191"/>
      <c r="AT149" s="186" t="s">
        <v>148</v>
      </c>
      <c r="AU149" s="186" t="s">
        <v>98</v>
      </c>
      <c r="AV149" s="13" t="s">
        <v>85</v>
      </c>
      <c r="AW149" s="13" t="s">
        <v>31</v>
      </c>
      <c r="AX149" s="13" t="s">
        <v>77</v>
      </c>
      <c r="AY149" s="186" t="s">
        <v>140</v>
      </c>
    </row>
    <row r="150" spans="1:65" s="14" customFormat="1" ht="10.199999999999999">
      <c r="B150" s="192"/>
      <c r="D150" s="185" t="s">
        <v>148</v>
      </c>
      <c r="E150" s="193" t="s">
        <v>1</v>
      </c>
      <c r="F150" s="194" t="s">
        <v>183</v>
      </c>
      <c r="H150" s="195">
        <v>0.93500000000000005</v>
      </c>
      <c r="I150" s="196"/>
      <c r="L150" s="192"/>
      <c r="M150" s="197"/>
      <c r="N150" s="198"/>
      <c r="O150" s="198"/>
      <c r="P150" s="198"/>
      <c r="Q150" s="198"/>
      <c r="R150" s="198"/>
      <c r="S150" s="198"/>
      <c r="T150" s="199"/>
      <c r="AT150" s="193" t="s">
        <v>148</v>
      </c>
      <c r="AU150" s="193" t="s">
        <v>98</v>
      </c>
      <c r="AV150" s="14" t="s">
        <v>98</v>
      </c>
      <c r="AW150" s="14" t="s">
        <v>31</v>
      </c>
      <c r="AX150" s="14" t="s">
        <v>77</v>
      </c>
      <c r="AY150" s="193" t="s">
        <v>140</v>
      </c>
    </row>
    <row r="151" spans="1:65" s="15" customFormat="1" ht="10.199999999999999">
      <c r="B151" s="200"/>
      <c r="D151" s="185" t="s">
        <v>148</v>
      </c>
      <c r="E151" s="201" t="s">
        <v>96</v>
      </c>
      <c r="F151" s="202" t="s">
        <v>151</v>
      </c>
      <c r="H151" s="203">
        <v>0.93500000000000005</v>
      </c>
      <c r="I151" s="204"/>
      <c r="L151" s="200"/>
      <c r="M151" s="205"/>
      <c r="N151" s="206"/>
      <c r="O151" s="206"/>
      <c r="P151" s="206"/>
      <c r="Q151" s="206"/>
      <c r="R151" s="206"/>
      <c r="S151" s="206"/>
      <c r="T151" s="207"/>
      <c r="AT151" s="201" t="s">
        <v>148</v>
      </c>
      <c r="AU151" s="201" t="s">
        <v>98</v>
      </c>
      <c r="AV151" s="15" t="s">
        <v>146</v>
      </c>
      <c r="AW151" s="15" t="s">
        <v>31</v>
      </c>
      <c r="AX151" s="15" t="s">
        <v>85</v>
      </c>
      <c r="AY151" s="201" t="s">
        <v>140</v>
      </c>
    </row>
    <row r="152" spans="1:65" s="12" customFormat="1" ht="22.8" customHeight="1">
      <c r="B152" s="159"/>
      <c r="D152" s="160" t="s">
        <v>76</v>
      </c>
      <c r="E152" s="169" t="s">
        <v>155</v>
      </c>
      <c r="F152" s="169" t="s">
        <v>184</v>
      </c>
      <c r="I152" s="162"/>
      <c r="J152" s="170">
        <f>BK152</f>
        <v>0</v>
      </c>
      <c r="L152" s="159"/>
      <c r="M152" s="163"/>
      <c r="N152" s="164"/>
      <c r="O152" s="164"/>
      <c r="P152" s="165">
        <f>SUM(P153:P160)</f>
        <v>0</v>
      </c>
      <c r="Q152" s="164"/>
      <c r="R152" s="165">
        <f>SUM(R153:R160)</f>
        <v>4.4269466399999997</v>
      </c>
      <c r="S152" s="164"/>
      <c r="T152" s="166">
        <f>SUM(T153:T160)</f>
        <v>0</v>
      </c>
      <c r="AR152" s="160" t="s">
        <v>85</v>
      </c>
      <c r="AT152" s="167" t="s">
        <v>76</v>
      </c>
      <c r="AU152" s="167" t="s">
        <v>85</v>
      </c>
      <c r="AY152" s="160" t="s">
        <v>140</v>
      </c>
      <c r="BK152" s="168">
        <f>SUM(BK153:BK160)</f>
        <v>0</v>
      </c>
    </row>
    <row r="153" spans="1:65" s="2" customFormat="1" ht="24.15" customHeight="1">
      <c r="A153" s="34"/>
      <c r="B153" s="140"/>
      <c r="C153" s="171" t="s">
        <v>185</v>
      </c>
      <c r="D153" s="171" t="s">
        <v>142</v>
      </c>
      <c r="E153" s="172" t="s">
        <v>186</v>
      </c>
      <c r="F153" s="173" t="s">
        <v>187</v>
      </c>
      <c r="G153" s="174" t="s">
        <v>145</v>
      </c>
      <c r="H153" s="175">
        <v>1.2</v>
      </c>
      <c r="I153" s="176"/>
      <c r="J153" s="177">
        <f>ROUND(I153*H153,2)</f>
        <v>0</v>
      </c>
      <c r="K153" s="178"/>
      <c r="L153" s="35"/>
      <c r="M153" s="179" t="s">
        <v>1</v>
      </c>
      <c r="N153" s="180" t="s">
        <v>43</v>
      </c>
      <c r="O153" s="63"/>
      <c r="P153" s="181">
        <f>O153*H153</f>
        <v>0</v>
      </c>
      <c r="Q153" s="181">
        <v>2.1796044000000001</v>
      </c>
      <c r="R153" s="181">
        <f>Q153*H153</f>
        <v>2.61552528</v>
      </c>
      <c r="S153" s="181">
        <v>0</v>
      </c>
      <c r="T153" s="18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3" t="s">
        <v>146</v>
      </c>
      <c r="AT153" s="183" t="s">
        <v>142</v>
      </c>
      <c r="AU153" s="183" t="s">
        <v>98</v>
      </c>
      <c r="AY153" s="17" t="s">
        <v>140</v>
      </c>
      <c r="BE153" s="99">
        <f>IF(N153="základná",J153,0)</f>
        <v>0</v>
      </c>
      <c r="BF153" s="99">
        <f>IF(N153="znížená",J153,0)</f>
        <v>0</v>
      </c>
      <c r="BG153" s="99">
        <f>IF(N153="zákl. prenesená",J153,0)</f>
        <v>0</v>
      </c>
      <c r="BH153" s="99">
        <f>IF(N153="zníž. prenesená",J153,0)</f>
        <v>0</v>
      </c>
      <c r="BI153" s="99">
        <f>IF(N153="nulová",J153,0)</f>
        <v>0</v>
      </c>
      <c r="BJ153" s="17" t="s">
        <v>98</v>
      </c>
      <c r="BK153" s="99">
        <f>ROUND(I153*H153,2)</f>
        <v>0</v>
      </c>
      <c r="BL153" s="17" t="s">
        <v>146</v>
      </c>
      <c r="BM153" s="183" t="s">
        <v>188</v>
      </c>
    </row>
    <row r="154" spans="1:65" s="13" customFormat="1" ht="10.199999999999999">
      <c r="B154" s="184"/>
      <c r="D154" s="185" t="s">
        <v>148</v>
      </c>
      <c r="E154" s="186" t="s">
        <v>1</v>
      </c>
      <c r="F154" s="187" t="s">
        <v>189</v>
      </c>
      <c r="H154" s="186" t="s">
        <v>1</v>
      </c>
      <c r="I154" s="188"/>
      <c r="L154" s="184"/>
      <c r="M154" s="189"/>
      <c r="N154" s="190"/>
      <c r="O154" s="190"/>
      <c r="P154" s="190"/>
      <c r="Q154" s="190"/>
      <c r="R154" s="190"/>
      <c r="S154" s="190"/>
      <c r="T154" s="191"/>
      <c r="AT154" s="186" t="s">
        <v>148</v>
      </c>
      <c r="AU154" s="186" t="s">
        <v>98</v>
      </c>
      <c r="AV154" s="13" t="s">
        <v>85</v>
      </c>
      <c r="AW154" s="13" t="s">
        <v>31</v>
      </c>
      <c r="AX154" s="13" t="s">
        <v>77</v>
      </c>
      <c r="AY154" s="186" t="s">
        <v>140</v>
      </c>
    </row>
    <row r="155" spans="1:65" s="14" customFormat="1" ht="10.199999999999999">
      <c r="B155" s="192"/>
      <c r="D155" s="185" t="s">
        <v>148</v>
      </c>
      <c r="E155" s="193" t="s">
        <v>1</v>
      </c>
      <c r="F155" s="194" t="s">
        <v>190</v>
      </c>
      <c r="H155" s="195">
        <v>1.2</v>
      </c>
      <c r="I155" s="196"/>
      <c r="L155" s="192"/>
      <c r="M155" s="197"/>
      <c r="N155" s="198"/>
      <c r="O155" s="198"/>
      <c r="P155" s="198"/>
      <c r="Q155" s="198"/>
      <c r="R155" s="198"/>
      <c r="S155" s="198"/>
      <c r="T155" s="199"/>
      <c r="AT155" s="193" t="s">
        <v>148</v>
      </c>
      <c r="AU155" s="193" t="s">
        <v>98</v>
      </c>
      <c r="AV155" s="14" t="s">
        <v>98</v>
      </c>
      <c r="AW155" s="14" t="s">
        <v>31</v>
      </c>
      <c r="AX155" s="14" t="s">
        <v>77</v>
      </c>
      <c r="AY155" s="193" t="s">
        <v>140</v>
      </c>
    </row>
    <row r="156" spans="1:65" s="15" customFormat="1" ht="10.199999999999999">
      <c r="B156" s="200"/>
      <c r="D156" s="185" t="s">
        <v>148</v>
      </c>
      <c r="E156" s="201" t="s">
        <v>191</v>
      </c>
      <c r="F156" s="202" t="s">
        <v>151</v>
      </c>
      <c r="H156" s="203">
        <v>1.2</v>
      </c>
      <c r="I156" s="204"/>
      <c r="L156" s="200"/>
      <c r="M156" s="205"/>
      <c r="N156" s="206"/>
      <c r="O156" s="206"/>
      <c r="P156" s="206"/>
      <c r="Q156" s="206"/>
      <c r="R156" s="206"/>
      <c r="S156" s="206"/>
      <c r="T156" s="207"/>
      <c r="AT156" s="201" t="s">
        <v>148</v>
      </c>
      <c r="AU156" s="201" t="s">
        <v>98</v>
      </c>
      <c r="AV156" s="15" t="s">
        <v>146</v>
      </c>
      <c r="AW156" s="15" t="s">
        <v>31</v>
      </c>
      <c r="AX156" s="15" t="s">
        <v>85</v>
      </c>
      <c r="AY156" s="201" t="s">
        <v>140</v>
      </c>
    </row>
    <row r="157" spans="1:65" s="2" customFormat="1" ht="24.15" customHeight="1">
      <c r="A157" s="34"/>
      <c r="B157" s="140"/>
      <c r="C157" s="171" t="s">
        <v>192</v>
      </c>
      <c r="D157" s="171" t="s">
        <v>142</v>
      </c>
      <c r="E157" s="172" t="s">
        <v>193</v>
      </c>
      <c r="F157" s="173" t="s">
        <v>194</v>
      </c>
      <c r="G157" s="174" t="s">
        <v>145</v>
      </c>
      <c r="H157" s="175">
        <v>0.84</v>
      </c>
      <c r="I157" s="176"/>
      <c r="J157" s="177">
        <f>ROUND(I157*H157,2)</f>
        <v>0</v>
      </c>
      <c r="K157" s="178"/>
      <c r="L157" s="35"/>
      <c r="M157" s="179" t="s">
        <v>1</v>
      </c>
      <c r="N157" s="180" t="s">
        <v>43</v>
      </c>
      <c r="O157" s="63"/>
      <c r="P157" s="181">
        <f>O157*H157</f>
        <v>0</v>
      </c>
      <c r="Q157" s="181">
        <v>2.1564540000000001</v>
      </c>
      <c r="R157" s="181">
        <f>Q157*H157</f>
        <v>1.81142136</v>
      </c>
      <c r="S157" s="181">
        <v>0</v>
      </c>
      <c r="T157" s="18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3" t="s">
        <v>146</v>
      </c>
      <c r="AT157" s="183" t="s">
        <v>142</v>
      </c>
      <c r="AU157" s="183" t="s">
        <v>98</v>
      </c>
      <c r="AY157" s="17" t="s">
        <v>140</v>
      </c>
      <c r="BE157" s="99">
        <f>IF(N157="základná",J157,0)</f>
        <v>0</v>
      </c>
      <c r="BF157" s="99">
        <f>IF(N157="znížená",J157,0)</f>
        <v>0</v>
      </c>
      <c r="BG157" s="99">
        <f>IF(N157="zákl. prenesená",J157,0)</f>
        <v>0</v>
      </c>
      <c r="BH157" s="99">
        <f>IF(N157="zníž. prenesená",J157,0)</f>
        <v>0</v>
      </c>
      <c r="BI157" s="99">
        <f>IF(N157="nulová",J157,0)</f>
        <v>0</v>
      </c>
      <c r="BJ157" s="17" t="s">
        <v>98</v>
      </c>
      <c r="BK157" s="99">
        <f>ROUND(I157*H157,2)</f>
        <v>0</v>
      </c>
      <c r="BL157" s="17" t="s">
        <v>146</v>
      </c>
      <c r="BM157" s="183" t="s">
        <v>195</v>
      </c>
    </row>
    <row r="158" spans="1:65" s="13" customFormat="1" ht="10.199999999999999">
      <c r="B158" s="184"/>
      <c r="D158" s="185" t="s">
        <v>148</v>
      </c>
      <c r="E158" s="186" t="s">
        <v>1</v>
      </c>
      <c r="F158" s="187" t="s">
        <v>196</v>
      </c>
      <c r="H158" s="186" t="s">
        <v>1</v>
      </c>
      <c r="I158" s="188"/>
      <c r="L158" s="184"/>
      <c r="M158" s="189"/>
      <c r="N158" s="190"/>
      <c r="O158" s="190"/>
      <c r="P158" s="190"/>
      <c r="Q158" s="190"/>
      <c r="R158" s="190"/>
      <c r="S158" s="190"/>
      <c r="T158" s="191"/>
      <c r="AT158" s="186" t="s">
        <v>148</v>
      </c>
      <c r="AU158" s="186" t="s">
        <v>98</v>
      </c>
      <c r="AV158" s="13" t="s">
        <v>85</v>
      </c>
      <c r="AW158" s="13" t="s">
        <v>31</v>
      </c>
      <c r="AX158" s="13" t="s">
        <v>77</v>
      </c>
      <c r="AY158" s="186" t="s">
        <v>140</v>
      </c>
    </row>
    <row r="159" spans="1:65" s="14" customFormat="1" ht="10.199999999999999">
      <c r="B159" s="192"/>
      <c r="D159" s="185" t="s">
        <v>148</v>
      </c>
      <c r="E159" s="193" t="s">
        <v>1</v>
      </c>
      <c r="F159" s="194" t="s">
        <v>197</v>
      </c>
      <c r="H159" s="195">
        <v>0.84</v>
      </c>
      <c r="I159" s="196"/>
      <c r="L159" s="192"/>
      <c r="M159" s="197"/>
      <c r="N159" s="198"/>
      <c r="O159" s="198"/>
      <c r="P159" s="198"/>
      <c r="Q159" s="198"/>
      <c r="R159" s="198"/>
      <c r="S159" s="198"/>
      <c r="T159" s="199"/>
      <c r="AT159" s="193" t="s">
        <v>148</v>
      </c>
      <c r="AU159" s="193" t="s">
        <v>98</v>
      </c>
      <c r="AV159" s="14" t="s">
        <v>98</v>
      </c>
      <c r="AW159" s="14" t="s">
        <v>31</v>
      </c>
      <c r="AX159" s="14" t="s">
        <v>77</v>
      </c>
      <c r="AY159" s="193" t="s">
        <v>140</v>
      </c>
    </row>
    <row r="160" spans="1:65" s="15" customFormat="1" ht="10.199999999999999">
      <c r="B160" s="200"/>
      <c r="D160" s="185" t="s">
        <v>148</v>
      </c>
      <c r="E160" s="201" t="s">
        <v>198</v>
      </c>
      <c r="F160" s="202" t="s">
        <v>151</v>
      </c>
      <c r="H160" s="203">
        <v>0.84</v>
      </c>
      <c r="I160" s="204"/>
      <c r="L160" s="200"/>
      <c r="M160" s="205"/>
      <c r="N160" s="206"/>
      <c r="O160" s="206"/>
      <c r="P160" s="206"/>
      <c r="Q160" s="206"/>
      <c r="R160" s="206"/>
      <c r="S160" s="206"/>
      <c r="T160" s="207"/>
      <c r="AT160" s="201" t="s">
        <v>148</v>
      </c>
      <c r="AU160" s="201" t="s">
        <v>98</v>
      </c>
      <c r="AV160" s="15" t="s">
        <v>146</v>
      </c>
      <c r="AW160" s="15" t="s">
        <v>31</v>
      </c>
      <c r="AX160" s="15" t="s">
        <v>85</v>
      </c>
      <c r="AY160" s="201" t="s">
        <v>140</v>
      </c>
    </row>
    <row r="161" spans="1:65" s="12" customFormat="1" ht="22.8" customHeight="1">
      <c r="B161" s="159"/>
      <c r="D161" s="160" t="s">
        <v>76</v>
      </c>
      <c r="E161" s="169" t="s">
        <v>163</v>
      </c>
      <c r="F161" s="169" t="s">
        <v>199</v>
      </c>
      <c r="I161" s="162"/>
      <c r="J161" s="170">
        <f>BK161</f>
        <v>0</v>
      </c>
      <c r="L161" s="159"/>
      <c r="M161" s="163"/>
      <c r="N161" s="164"/>
      <c r="O161" s="164"/>
      <c r="P161" s="165">
        <f>SUM(P162:P166)</f>
        <v>0</v>
      </c>
      <c r="Q161" s="164"/>
      <c r="R161" s="165">
        <f>SUM(R162:R166)</f>
        <v>0.63956999999999997</v>
      </c>
      <c r="S161" s="164"/>
      <c r="T161" s="166">
        <f>SUM(T162:T166)</f>
        <v>0</v>
      </c>
      <c r="AR161" s="160" t="s">
        <v>85</v>
      </c>
      <c r="AT161" s="167" t="s">
        <v>76</v>
      </c>
      <c r="AU161" s="167" t="s">
        <v>85</v>
      </c>
      <c r="AY161" s="160" t="s">
        <v>140</v>
      </c>
      <c r="BK161" s="168">
        <f>SUM(BK162:BK166)</f>
        <v>0</v>
      </c>
    </row>
    <row r="162" spans="1:65" s="2" customFormat="1" ht="37.799999999999997" customHeight="1">
      <c r="A162" s="34"/>
      <c r="B162" s="140"/>
      <c r="C162" s="171" t="s">
        <v>200</v>
      </c>
      <c r="D162" s="171" t="s">
        <v>142</v>
      </c>
      <c r="E162" s="172" t="s">
        <v>201</v>
      </c>
      <c r="F162" s="173" t="s">
        <v>202</v>
      </c>
      <c r="G162" s="174" t="s">
        <v>203</v>
      </c>
      <c r="H162" s="175">
        <v>2.73</v>
      </c>
      <c r="I162" s="176"/>
      <c r="J162" s="177">
        <f>ROUND(I162*H162,2)</f>
        <v>0</v>
      </c>
      <c r="K162" s="178"/>
      <c r="L162" s="35"/>
      <c r="M162" s="179" t="s">
        <v>1</v>
      </c>
      <c r="N162" s="180" t="s">
        <v>43</v>
      </c>
      <c r="O162" s="63"/>
      <c r="P162" s="181">
        <f>O162*H162</f>
        <v>0</v>
      </c>
      <c r="Q162" s="181">
        <v>9.2499999999999999E-2</v>
      </c>
      <c r="R162" s="181">
        <f>Q162*H162</f>
        <v>0.252525</v>
      </c>
      <c r="S162" s="181">
        <v>0</v>
      </c>
      <c r="T162" s="18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3" t="s">
        <v>146</v>
      </c>
      <c r="AT162" s="183" t="s">
        <v>142</v>
      </c>
      <c r="AU162" s="183" t="s">
        <v>98</v>
      </c>
      <c r="AY162" s="17" t="s">
        <v>140</v>
      </c>
      <c r="BE162" s="99">
        <f>IF(N162="základná",J162,0)</f>
        <v>0</v>
      </c>
      <c r="BF162" s="99">
        <f>IF(N162="znížená",J162,0)</f>
        <v>0</v>
      </c>
      <c r="BG162" s="99">
        <f>IF(N162="zákl. prenesená",J162,0)</f>
        <v>0</v>
      </c>
      <c r="BH162" s="99">
        <f>IF(N162="zníž. prenesená",J162,0)</f>
        <v>0</v>
      </c>
      <c r="BI162" s="99">
        <f>IF(N162="nulová",J162,0)</f>
        <v>0</v>
      </c>
      <c r="BJ162" s="17" t="s">
        <v>98</v>
      </c>
      <c r="BK162" s="99">
        <f>ROUND(I162*H162,2)</f>
        <v>0</v>
      </c>
      <c r="BL162" s="17" t="s">
        <v>146</v>
      </c>
      <c r="BM162" s="183" t="s">
        <v>204</v>
      </c>
    </row>
    <row r="163" spans="1:65" s="14" customFormat="1" ht="10.199999999999999">
      <c r="B163" s="192"/>
      <c r="D163" s="185" t="s">
        <v>148</v>
      </c>
      <c r="E163" s="193" t="s">
        <v>1</v>
      </c>
      <c r="F163" s="194" t="s">
        <v>205</v>
      </c>
      <c r="H163" s="195">
        <v>2.73</v>
      </c>
      <c r="I163" s="196"/>
      <c r="L163" s="192"/>
      <c r="M163" s="197"/>
      <c r="N163" s="198"/>
      <c r="O163" s="198"/>
      <c r="P163" s="198"/>
      <c r="Q163" s="198"/>
      <c r="R163" s="198"/>
      <c r="S163" s="198"/>
      <c r="T163" s="199"/>
      <c r="AT163" s="193" t="s">
        <v>148</v>
      </c>
      <c r="AU163" s="193" t="s">
        <v>98</v>
      </c>
      <c r="AV163" s="14" t="s">
        <v>98</v>
      </c>
      <c r="AW163" s="14" t="s">
        <v>31</v>
      </c>
      <c r="AX163" s="14" t="s">
        <v>77</v>
      </c>
      <c r="AY163" s="193" t="s">
        <v>140</v>
      </c>
    </row>
    <row r="164" spans="1:65" s="15" customFormat="1" ht="10.199999999999999">
      <c r="B164" s="200"/>
      <c r="D164" s="185" t="s">
        <v>148</v>
      </c>
      <c r="E164" s="201" t="s">
        <v>1</v>
      </c>
      <c r="F164" s="202" t="s">
        <v>151</v>
      </c>
      <c r="H164" s="203">
        <v>2.73</v>
      </c>
      <c r="I164" s="204"/>
      <c r="L164" s="200"/>
      <c r="M164" s="205"/>
      <c r="N164" s="206"/>
      <c r="O164" s="206"/>
      <c r="P164" s="206"/>
      <c r="Q164" s="206"/>
      <c r="R164" s="206"/>
      <c r="S164" s="206"/>
      <c r="T164" s="207"/>
      <c r="AT164" s="201" t="s">
        <v>148</v>
      </c>
      <c r="AU164" s="201" t="s">
        <v>98</v>
      </c>
      <c r="AV164" s="15" t="s">
        <v>146</v>
      </c>
      <c r="AW164" s="15" t="s">
        <v>31</v>
      </c>
      <c r="AX164" s="15" t="s">
        <v>85</v>
      </c>
      <c r="AY164" s="201" t="s">
        <v>140</v>
      </c>
    </row>
    <row r="165" spans="1:65" s="2" customFormat="1" ht="24.15" customHeight="1">
      <c r="A165" s="34"/>
      <c r="B165" s="140"/>
      <c r="C165" s="208" t="s">
        <v>206</v>
      </c>
      <c r="D165" s="208" t="s">
        <v>173</v>
      </c>
      <c r="E165" s="209" t="s">
        <v>207</v>
      </c>
      <c r="F165" s="210" t="s">
        <v>208</v>
      </c>
      <c r="G165" s="211" t="s">
        <v>203</v>
      </c>
      <c r="H165" s="212">
        <v>2.867</v>
      </c>
      <c r="I165" s="213"/>
      <c r="J165" s="214">
        <f>ROUND(I165*H165,2)</f>
        <v>0</v>
      </c>
      <c r="K165" s="215"/>
      <c r="L165" s="216"/>
      <c r="M165" s="217" t="s">
        <v>1</v>
      </c>
      <c r="N165" s="218" t="s">
        <v>43</v>
      </c>
      <c r="O165" s="63"/>
      <c r="P165" s="181">
        <f>O165*H165</f>
        <v>0</v>
      </c>
      <c r="Q165" s="181">
        <v>0.13500000000000001</v>
      </c>
      <c r="R165" s="181">
        <f>Q165*H165</f>
        <v>0.38704500000000003</v>
      </c>
      <c r="S165" s="181">
        <v>0</v>
      </c>
      <c r="T165" s="18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3" t="s">
        <v>177</v>
      </c>
      <c r="AT165" s="183" t="s">
        <v>173</v>
      </c>
      <c r="AU165" s="183" t="s">
        <v>98</v>
      </c>
      <c r="AY165" s="17" t="s">
        <v>140</v>
      </c>
      <c r="BE165" s="99">
        <f>IF(N165="základná",J165,0)</f>
        <v>0</v>
      </c>
      <c r="BF165" s="99">
        <f>IF(N165="znížená",J165,0)</f>
        <v>0</v>
      </c>
      <c r="BG165" s="99">
        <f>IF(N165="zákl. prenesená",J165,0)</f>
        <v>0</v>
      </c>
      <c r="BH165" s="99">
        <f>IF(N165="zníž. prenesená",J165,0)</f>
        <v>0</v>
      </c>
      <c r="BI165" s="99">
        <f>IF(N165="nulová",J165,0)</f>
        <v>0</v>
      </c>
      <c r="BJ165" s="17" t="s">
        <v>98</v>
      </c>
      <c r="BK165" s="99">
        <f>ROUND(I165*H165,2)</f>
        <v>0</v>
      </c>
      <c r="BL165" s="17" t="s">
        <v>146</v>
      </c>
      <c r="BM165" s="183" t="s">
        <v>209</v>
      </c>
    </row>
    <row r="166" spans="1:65" s="14" customFormat="1" ht="10.199999999999999">
      <c r="B166" s="192"/>
      <c r="D166" s="185" t="s">
        <v>148</v>
      </c>
      <c r="F166" s="194" t="s">
        <v>210</v>
      </c>
      <c r="H166" s="195">
        <v>2.867</v>
      </c>
      <c r="I166" s="196"/>
      <c r="L166" s="192"/>
      <c r="M166" s="197"/>
      <c r="N166" s="198"/>
      <c r="O166" s="198"/>
      <c r="P166" s="198"/>
      <c r="Q166" s="198"/>
      <c r="R166" s="198"/>
      <c r="S166" s="198"/>
      <c r="T166" s="199"/>
      <c r="AT166" s="193" t="s">
        <v>148</v>
      </c>
      <c r="AU166" s="193" t="s">
        <v>98</v>
      </c>
      <c r="AV166" s="14" t="s">
        <v>98</v>
      </c>
      <c r="AW166" s="14" t="s">
        <v>3</v>
      </c>
      <c r="AX166" s="14" t="s">
        <v>85</v>
      </c>
      <c r="AY166" s="193" t="s">
        <v>140</v>
      </c>
    </row>
    <row r="167" spans="1:65" s="12" customFormat="1" ht="22.8" customHeight="1">
      <c r="B167" s="159"/>
      <c r="D167" s="160" t="s">
        <v>76</v>
      </c>
      <c r="E167" s="169" t="s">
        <v>167</v>
      </c>
      <c r="F167" s="169" t="s">
        <v>211</v>
      </c>
      <c r="I167" s="162"/>
      <c r="J167" s="170">
        <f>BK167</f>
        <v>0</v>
      </c>
      <c r="L167" s="159"/>
      <c r="M167" s="163"/>
      <c r="N167" s="164"/>
      <c r="O167" s="164"/>
      <c r="P167" s="165">
        <f>SUM(P168:P175)</f>
        <v>0</v>
      </c>
      <c r="Q167" s="164"/>
      <c r="R167" s="165">
        <f>SUM(R168:R175)</f>
        <v>0.60356690999999996</v>
      </c>
      <c r="S167" s="164"/>
      <c r="T167" s="166">
        <f>SUM(T168:T175)</f>
        <v>0</v>
      </c>
      <c r="AR167" s="160" t="s">
        <v>85</v>
      </c>
      <c r="AT167" s="167" t="s">
        <v>76</v>
      </c>
      <c r="AU167" s="167" t="s">
        <v>85</v>
      </c>
      <c r="AY167" s="160" t="s">
        <v>140</v>
      </c>
      <c r="BK167" s="168">
        <f>SUM(BK168:BK175)</f>
        <v>0</v>
      </c>
    </row>
    <row r="168" spans="1:65" s="2" customFormat="1" ht="24.15" customHeight="1">
      <c r="A168" s="34"/>
      <c r="B168" s="140"/>
      <c r="C168" s="171" t="s">
        <v>212</v>
      </c>
      <c r="D168" s="171" t="s">
        <v>142</v>
      </c>
      <c r="E168" s="172" t="s">
        <v>213</v>
      </c>
      <c r="F168" s="173" t="s">
        <v>214</v>
      </c>
      <c r="G168" s="174" t="s">
        <v>145</v>
      </c>
      <c r="H168" s="175">
        <v>6.6000000000000003E-2</v>
      </c>
      <c r="I168" s="176"/>
      <c r="J168" s="177">
        <f>ROUND(I168*H168,2)</f>
        <v>0</v>
      </c>
      <c r="K168" s="178"/>
      <c r="L168" s="35"/>
      <c r="M168" s="179" t="s">
        <v>1</v>
      </c>
      <c r="N168" s="180" t="s">
        <v>43</v>
      </c>
      <c r="O168" s="63"/>
      <c r="P168" s="181">
        <f>O168*H168</f>
        <v>0</v>
      </c>
      <c r="Q168" s="181">
        <v>2.235433</v>
      </c>
      <c r="R168" s="181">
        <f>Q168*H168</f>
        <v>0.147538578</v>
      </c>
      <c r="S168" s="181">
        <v>0</v>
      </c>
      <c r="T168" s="18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3" t="s">
        <v>146</v>
      </c>
      <c r="AT168" s="183" t="s">
        <v>142</v>
      </c>
      <c r="AU168" s="183" t="s">
        <v>98</v>
      </c>
      <c r="AY168" s="17" t="s">
        <v>140</v>
      </c>
      <c r="BE168" s="99">
        <f>IF(N168="základná",J168,0)</f>
        <v>0</v>
      </c>
      <c r="BF168" s="99">
        <f>IF(N168="znížená",J168,0)</f>
        <v>0</v>
      </c>
      <c r="BG168" s="99">
        <f>IF(N168="zákl. prenesená",J168,0)</f>
        <v>0</v>
      </c>
      <c r="BH168" s="99">
        <f>IF(N168="zníž. prenesená",J168,0)</f>
        <v>0</v>
      </c>
      <c r="BI168" s="99">
        <f>IF(N168="nulová",J168,0)</f>
        <v>0</v>
      </c>
      <c r="BJ168" s="17" t="s">
        <v>98</v>
      </c>
      <c r="BK168" s="99">
        <f>ROUND(I168*H168,2)</f>
        <v>0</v>
      </c>
      <c r="BL168" s="17" t="s">
        <v>146</v>
      </c>
      <c r="BM168" s="183" t="s">
        <v>215</v>
      </c>
    </row>
    <row r="169" spans="1:65" s="13" customFormat="1" ht="10.199999999999999">
      <c r="B169" s="184"/>
      <c r="D169" s="185" t="s">
        <v>148</v>
      </c>
      <c r="E169" s="186" t="s">
        <v>1</v>
      </c>
      <c r="F169" s="187" t="s">
        <v>216</v>
      </c>
      <c r="H169" s="186" t="s">
        <v>1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6" t="s">
        <v>148</v>
      </c>
      <c r="AU169" s="186" t="s">
        <v>98</v>
      </c>
      <c r="AV169" s="13" t="s">
        <v>85</v>
      </c>
      <c r="AW169" s="13" t="s">
        <v>31</v>
      </c>
      <c r="AX169" s="13" t="s">
        <v>77</v>
      </c>
      <c r="AY169" s="186" t="s">
        <v>140</v>
      </c>
    </row>
    <row r="170" spans="1:65" s="14" customFormat="1" ht="10.199999999999999">
      <c r="B170" s="192"/>
      <c r="D170" s="185" t="s">
        <v>148</v>
      </c>
      <c r="E170" s="193" t="s">
        <v>1</v>
      </c>
      <c r="F170" s="194" t="s">
        <v>217</v>
      </c>
      <c r="H170" s="195">
        <v>6.6000000000000003E-2</v>
      </c>
      <c r="I170" s="196"/>
      <c r="L170" s="192"/>
      <c r="M170" s="197"/>
      <c r="N170" s="198"/>
      <c r="O170" s="198"/>
      <c r="P170" s="198"/>
      <c r="Q170" s="198"/>
      <c r="R170" s="198"/>
      <c r="S170" s="198"/>
      <c r="T170" s="199"/>
      <c r="AT170" s="193" t="s">
        <v>148</v>
      </c>
      <c r="AU170" s="193" t="s">
        <v>98</v>
      </c>
      <c r="AV170" s="14" t="s">
        <v>98</v>
      </c>
      <c r="AW170" s="14" t="s">
        <v>31</v>
      </c>
      <c r="AX170" s="14" t="s">
        <v>77</v>
      </c>
      <c r="AY170" s="193" t="s">
        <v>140</v>
      </c>
    </row>
    <row r="171" spans="1:65" s="15" customFormat="1" ht="10.199999999999999">
      <c r="B171" s="200"/>
      <c r="D171" s="185" t="s">
        <v>148</v>
      </c>
      <c r="E171" s="201" t="s">
        <v>1</v>
      </c>
      <c r="F171" s="202" t="s">
        <v>151</v>
      </c>
      <c r="H171" s="203">
        <v>6.6000000000000003E-2</v>
      </c>
      <c r="I171" s="204"/>
      <c r="L171" s="200"/>
      <c r="M171" s="205"/>
      <c r="N171" s="206"/>
      <c r="O171" s="206"/>
      <c r="P171" s="206"/>
      <c r="Q171" s="206"/>
      <c r="R171" s="206"/>
      <c r="S171" s="206"/>
      <c r="T171" s="207"/>
      <c r="AT171" s="201" t="s">
        <v>148</v>
      </c>
      <c r="AU171" s="201" t="s">
        <v>98</v>
      </c>
      <c r="AV171" s="15" t="s">
        <v>146</v>
      </c>
      <c r="AW171" s="15" t="s">
        <v>31</v>
      </c>
      <c r="AX171" s="15" t="s">
        <v>85</v>
      </c>
      <c r="AY171" s="201" t="s">
        <v>140</v>
      </c>
    </row>
    <row r="172" spans="1:65" s="2" customFormat="1" ht="24.15" customHeight="1">
      <c r="A172" s="34"/>
      <c r="B172" s="140"/>
      <c r="C172" s="171" t="s">
        <v>218</v>
      </c>
      <c r="D172" s="171" t="s">
        <v>142</v>
      </c>
      <c r="E172" s="172" t="s">
        <v>219</v>
      </c>
      <c r="F172" s="173" t="s">
        <v>220</v>
      </c>
      <c r="G172" s="174" t="s">
        <v>145</v>
      </c>
      <c r="H172" s="175">
        <v>0.20399999999999999</v>
      </c>
      <c r="I172" s="176"/>
      <c r="J172" s="177">
        <f>ROUND(I172*H172,2)</f>
        <v>0</v>
      </c>
      <c r="K172" s="178"/>
      <c r="L172" s="35"/>
      <c r="M172" s="179" t="s">
        <v>1</v>
      </c>
      <c r="N172" s="180" t="s">
        <v>43</v>
      </c>
      <c r="O172" s="63"/>
      <c r="P172" s="181">
        <f>O172*H172</f>
        <v>0</v>
      </c>
      <c r="Q172" s="181">
        <v>2.235433</v>
      </c>
      <c r="R172" s="181">
        <f>Q172*H172</f>
        <v>0.45602833199999998</v>
      </c>
      <c r="S172" s="181">
        <v>0</v>
      </c>
      <c r="T172" s="18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3" t="s">
        <v>146</v>
      </c>
      <c r="AT172" s="183" t="s">
        <v>142</v>
      </c>
      <c r="AU172" s="183" t="s">
        <v>98</v>
      </c>
      <c r="AY172" s="17" t="s">
        <v>140</v>
      </c>
      <c r="BE172" s="99">
        <f>IF(N172="základná",J172,0)</f>
        <v>0</v>
      </c>
      <c r="BF172" s="99">
        <f>IF(N172="znížená",J172,0)</f>
        <v>0</v>
      </c>
      <c r="BG172" s="99">
        <f>IF(N172="zákl. prenesená",J172,0)</f>
        <v>0</v>
      </c>
      <c r="BH172" s="99">
        <f>IF(N172="zníž. prenesená",J172,0)</f>
        <v>0</v>
      </c>
      <c r="BI172" s="99">
        <f>IF(N172="nulová",J172,0)</f>
        <v>0</v>
      </c>
      <c r="BJ172" s="17" t="s">
        <v>98</v>
      </c>
      <c r="BK172" s="99">
        <f>ROUND(I172*H172,2)</f>
        <v>0</v>
      </c>
      <c r="BL172" s="17" t="s">
        <v>146</v>
      </c>
      <c r="BM172" s="183" t="s">
        <v>221</v>
      </c>
    </row>
    <row r="173" spans="1:65" s="13" customFormat="1" ht="10.199999999999999">
      <c r="B173" s="184"/>
      <c r="D173" s="185" t="s">
        <v>148</v>
      </c>
      <c r="E173" s="186" t="s">
        <v>1</v>
      </c>
      <c r="F173" s="187" t="s">
        <v>222</v>
      </c>
      <c r="H173" s="186" t="s">
        <v>1</v>
      </c>
      <c r="I173" s="188"/>
      <c r="L173" s="184"/>
      <c r="M173" s="189"/>
      <c r="N173" s="190"/>
      <c r="O173" s="190"/>
      <c r="P173" s="190"/>
      <c r="Q173" s="190"/>
      <c r="R173" s="190"/>
      <c r="S173" s="190"/>
      <c r="T173" s="191"/>
      <c r="AT173" s="186" t="s">
        <v>148</v>
      </c>
      <c r="AU173" s="186" t="s">
        <v>98</v>
      </c>
      <c r="AV173" s="13" t="s">
        <v>85</v>
      </c>
      <c r="AW173" s="13" t="s">
        <v>31</v>
      </c>
      <c r="AX173" s="13" t="s">
        <v>77</v>
      </c>
      <c r="AY173" s="186" t="s">
        <v>140</v>
      </c>
    </row>
    <row r="174" spans="1:65" s="14" customFormat="1" ht="10.199999999999999">
      <c r="B174" s="192"/>
      <c r="D174" s="185" t="s">
        <v>148</v>
      </c>
      <c r="E174" s="193" t="s">
        <v>1</v>
      </c>
      <c r="F174" s="194" t="s">
        <v>223</v>
      </c>
      <c r="H174" s="195">
        <v>0.20399999999999999</v>
      </c>
      <c r="I174" s="196"/>
      <c r="L174" s="192"/>
      <c r="M174" s="197"/>
      <c r="N174" s="198"/>
      <c r="O174" s="198"/>
      <c r="P174" s="198"/>
      <c r="Q174" s="198"/>
      <c r="R174" s="198"/>
      <c r="S174" s="198"/>
      <c r="T174" s="199"/>
      <c r="AT174" s="193" t="s">
        <v>148</v>
      </c>
      <c r="AU174" s="193" t="s">
        <v>98</v>
      </c>
      <c r="AV174" s="14" t="s">
        <v>98</v>
      </c>
      <c r="AW174" s="14" t="s">
        <v>31</v>
      </c>
      <c r="AX174" s="14" t="s">
        <v>77</v>
      </c>
      <c r="AY174" s="193" t="s">
        <v>140</v>
      </c>
    </row>
    <row r="175" spans="1:65" s="15" customFormat="1" ht="10.199999999999999">
      <c r="B175" s="200"/>
      <c r="D175" s="185" t="s">
        <v>148</v>
      </c>
      <c r="E175" s="201" t="s">
        <v>1</v>
      </c>
      <c r="F175" s="202" t="s">
        <v>151</v>
      </c>
      <c r="H175" s="203">
        <v>0.20399999999999999</v>
      </c>
      <c r="I175" s="204"/>
      <c r="L175" s="200"/>
      <c r="M175" s="205"/>
      <c r="N175" s="206"/>
      <c r="O175" s="206"/>
      <c r="P175" s="206"/>
      <c r="Q175" s="206"/>
      <c r="R175" s="206"/>
      <c r="S175" s="206"/>
      <c r="T175" s="207"/>
      <c r="AT175" s="201" t="s">
        <v>148</v>
      </c>
      <c r="AU175" s="201" t="s">
        <v>98</v>
      </c>
      <c r="AV175" s="15" t="s">
        <v>146</v>
      </c>
      <c r="AW175" s="15" t="s">
        <v>31</v>
      </c>
      <c r="AX175" s="15" t="s">
        <v>85</v>
      </c>
      <c r="AY175" s="201" t="s">
        <v>140</v>
      </c>
    </row>
    <row r="176" spans="1:65" s="12" customFormat="1" ht="22.8" customHeight="1">
      <c r="B176" s="159"/>
      <c r="D176" s="160" t="s">
        <v>76</v>
      </c>
      <c r="E176" s="169" t="s">
        <v>224</v>
      </c>
      <c r="F176" s="169" t="s">
        <v>225</v>
      </c>
      <c r="I176" s="162"/>
      <c r="J176" s="170">
        <f>BK176</f>
        <v>0</v>
      </c>
      <c r="L176" s="159"/>
      <c r="M176" s="163"/>
      <c r="N176" s="164"/>
      <c r="O176" s="164"/>
      <c r="P176" s="165">
        <f>P177</f>
        <v>0</v>
      </c>
      <c r="Q176" s="164"/>
      <c r="R176" s="165">
        <f>R177</f>
        <v>0</v>
      </c>
      <c r="S176" s="164"/>
      <c r="T176" s="166">
        <f>T177</f>
        <v>0</v>
      </c>
      <c r="AR176" s="160" t="s">
        <v>85</v>
      </c>
      <c r="AT176" s="167" t="s">
        <v>76</v>
      </c>
      <c r="AU176" s="167" t="s">
        <v>85</v>
      </c>
      <c r="AY176" s="160" t="s">
        <v>140</v>
      </c>
      <c r="BK176" s="168">
        <f>BK177</f>
        <v>0</v>
      </c>
    </row>
    <row r="177" spans="1:65" s="2" customFormat="1" ht="24.15" customHeight="1">
      <c r="A177" s="34"/>
      <c r="B177" s="140"/>
      <c r="C177" s="171" t="s">
        <v>226</v>
      </c>
      <c r="D177" s="171" t="s">
        <v>142</v>
      </c>
      <c r="E177" s="172" t="s">
        <v>227</v>
      </c>
      <c r="F177" s="173" t="s">
        <v>228</v>
      </c>
      <c r="G177" s="174" t="s">
        <v>176</v>
      </c>
      <c r="H177" s="175">
        <v>7.1219999999999999</v>
      </c>
      <c r="I177" s="176"/>
      <c r="J177" s="177">
        <f>ROUND(I177*H177,2)</f>
        <v>0</v>
      </c>
      <c r="K177" s="178"/>
      <c r="L177" s="35"/>
      <c r="M177" s="179" t="s">
        <v>1</v>
      </c>
      <c r="N177" s="180" t="s">
        <v>43</v>
      </c>
      <c r="O177" s="63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3" t="s">
        <v>146</v>
      </c>
      <c r="AT177" s="183" t="s">
        <v>142</v>
      </c>
      <c r="AU177" s="183" t="s">
        <v>98</v>
      </c>
      <c r="AY177" s="17" t="s">
        <v>140</v>
      </c>
      <c r="BE177" s="99">
        <f>IF(N177="základná",J177,0)</f>
        <v>0</v>
      </c>
      <c r="BF177" s="99">
        <f>IF(N177="znížená",J177,0)</f>
        <v>0</v>
      </c>
      <c r="BG177" s="99">
        <f>IF(N177="zákl. prenesená",J177,0)</f>
        <v>0</v>
      </c>
      <c r="BH177" s="99">
        <f>IF(N177="zníž. prenesená",J177,0)</f>
        <v>0</v>
      </c>
      <c r="BI177" s="99">
        <f>IF(N177="nulová",J177,0)</f>
        <v>0</v>
      </c>
      <c r="BJ177" s="17" t="s">
        <v>98</v>
      </c>
      <c r="BK177" s="99">
        <f>ROUND(I177*H177,2)</f>
        <v>0</v>
      </c>
      <c r="BL177" s="17" t="s">
        <v>146</v>
      </c>
      <c r="BM177" s="183" t="s">
        <v>229</v>
      </c>
    </row>
    <row r="178" spans="1:65" s="2" customFormat="1" ht="49.95" customHeight="1">
      <c r="A178" s="34"/>
      <c r="B178" s="35"/>
      <c r="C178" s="34"/>
      <c r="D178" s="34"/>
      <c r="E178" s="161" t="s">
        <v>230</v>
      </c>
      <c r="F178" s="161" t="s">
        <v>231</v>
      </c>
      <c r="G178" s="34"/>
      <c r="H178" s="34"/>
      <c r="I178" s="34"/>
      <c r="J178" s="137">
        <f t="shared" ref="J178:J183" si="5">BK178</f>
        <v>0</v>
      </c>
      <c r="K178" s="34"/>
      <c r="L178" s="35"/>
      <c r="M178" s="219"/>
      <c r="N178" s="220"/>
      <c r="O178" s="63"/>
      <c r="P178" s="63"/>
      <c r="Q178" s="63"/>
      <c r="R178" s="63"/>
      <c r="S178" s="63"/>
      <c r="T178" s="6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76</v>
      </c>
      <c r="AU178" s="17" t="s">
        <v>77</v>
      </c>
      <c r="AY178" s="17" t="s">
        <v>232</v>
      </c>
      <c r="BK178" s="99">
        <f>SUM(BK179:BK183)</f>
        <v>0</v>
      </c>
    </row>
    <row r="179" spans="1:65" s="2" customFormat="1" ht="16.350000000000001" customHeight="1">
      <c r="A179" s="34"/>
      <c r="B179" s="35"/>
      <c r="C179" s="221" t="s">
        <v>1</v>
      </c>
      <c r="D179" s="221" t="s">
        <v>142</v>
      </c>
      <c r="E179" s="222" t="s">
        <v>1</v>
      </c>
      <c r="F179" s="223" t="s">
        <v>1</v>
      </c>
      <c r="G179" s="224" t="s">
        <v>1</v>
      </c>
      <c r="H179" s="225"/>
      <c r="I179" s="226"/>
      <c r="J179" s="227">
        <f t="shared" si="5"/>
        <v>0</v>
      </c>
      <c r="K179" s="228"/>
      <c r="L179" s="35"/>
      <c r="M179" s="229" t="s">
        <v>1</v>
      </c>
      <c r="N179" s="230" t="s">
        <v>43</v>
      </c>
      <c r="O179" s="63"/>
      <c r="P179" s="63"/>
      <c r="Q179" s="63"/>
      <c r="R179" s="63"/>
      <c r="S179" s="63"/>
      <c r="T179" s="6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232</v>
      </c>
      <c r="AU179" s="17" t="s">
        <v>85</v>
      </c>
      <c r="AY179" s="17" t="s">
        <v>232</v>
      </c>
      <c r="BE179" s="99">
        <f>IF(N179="základná",J179,0)</f>
        <v>0</v>
      </c>
      <c r="BF179" s="99">
        <f>IF(N179="znížená",J179,0)</f>
        <v>0</v>
      </c>
      <c r="BG179" s="99">
        <f>IF(N179="zákl. prenesená",J179,0)</f>
        <v>0</v>
      </c>
      <c r="BH179" s="99">
        <f>IF(N179="zníž. prenesená",J179,0)</f>
        <v>0</v>
      </c>
      <c r="BI179" s="99">
        <f>IF(N179="nulová",J179,0)</f>
        <v>0</v>
      </c>
      <c r="BJ179" s="17" t="s">
        <v>98</v>
      </c>
      <c r="BK179" s="99">
        <f>I179*H179</f>
        <v>0</v>
      </c>
    </row>
    <row r="180" spans="1:65" s="2" customFormat="1" ht="16.350000000000001" customHeight="1">
      <c r="A180" s="34"/>
      <c r="B180" s="35"/>
      <c r="C180" s="221" t="s">
        <v>1</v>
      </c>
      <c r="D180" s="221" t="s">
        <v>142</v>
      </c>
      <c r="E180" s="222" t="s">
        <v>1</v>
      </c>
      <c r="F180" s="223" t="s">
        <v>1</v>
      </c>
      <c r="G180" s="224" t="s">
        <v>1</v>
      </c>
      <c r="H180" s="225"/>
      <c r="I180" s="226"/>
      <c r="J180" s="227">
        <f t="shared" si="5"/>
        <v>0</v>
      </c>
      <c r="K180" s="228"/>
      <c r="L180" s="35"/>
      <c r="M180" s="229" t="s">
        <v>1</v>
      </c>
      <c r="N180" s="230" t="s">
        <v>43</v>
      </c>
      <c r="O180" s="63"/>
      <c r="P180" s="63"/>
      <c r="Q180" s="63"/>
      <c r="R180" s="63"/>
      <c r="S180" s="63"/>
      <c r="T180" s="6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232</v>
      </c>
      <c r="AU180" s="17" t="s">
        <v>85</v>
      </c>
      <c r="AY180" s="17" t="s">
        <v>232</v>
      </c>
      <c r="BE180" s="99">
        <f>IF(N180="základná",J180,0)</f>
        <v>0</v>
      </c>
      <c r="BF180" s="99">
        <f>IF(N180="znížená",J180,0)</f>
        <v>0</v>
      </c>
      <c r="BG180" s="99">
        <f>IF(N180="zákl. prenesená",J180,0)</f>
        <v>0</v>
      </c>
      <c r="BH180" s="99">
        <f>IF(N180="zníž. prenesená",J180,0)</f>
        <v>0</v>
      </c>
      <c r="BI180" s="99">
        <f>IF(N180="nulová",J180,0)</f>
        <v>0</v>
      </c>
      <c r="BJ180" s="17" t="s">
        <v>98</v>
      </c>
      <c r="BK180" s="99">
        <f>I180*H180</f>
        <v>0</v>
      </c>
    </row>
    <row r="181" spans="1:65" s="2" customFormat="1" ht="16.350000000000001" customHeight="1">
      <c r="A181" s="34"/>
      <c r="B181" s="35"/>
      <c r="C181" s="221" t="s">
        <v>1</v>
      </c>
      <c r="D181" s="221" t="s">
        <v>142</v>
      </c>
      <c r="E181" s="222" t="s">
        <v>1</v>
      </c>
      <c r="F181" s="223" t="s">
        <v>1</v>
      </c>
      <c r="G181" s="224" t="s">
        <v>1</v>
      </c>
      <c r="H181" s="225"/>
      <c r="I181" s="226"/>
      <c r="J181" s="227">
        <f t="shared" si="5"/>
        <v>0</v>
      </c>
      <c r="K181" s="228"/>
      <c r="L181" s="35"/>
      <c r="M181" s="229" t="s">
        <v>1</v>
      </c>
      <c r="N181" s="230" t="s">
        <v>43</v>
      </c>
      <c r="O181" s="63"/>
      <c r="P181" s="63"/>
      <c r="Q181" s="63"/>
      <c r="R181" s="63"/>
      <c r="S181" s="63"/>
      <c r="T181" s="6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232</v>
      </c>
      <c r="AU181" s="17" t="s">
        <v>85</v>
      </c>
      <c r="AY181" s="17" t="s">
        <v>232</v>
      </c>
      <c r="BE181" s="99">
        <f>IF(N181="základná",J181,0)</f>
        <v>0</v>
      </c>
      <c r="BF181" s="99">
        <f>IF(N181="znížená",J181,0)</f>
        <v>0</v>
      </c>
      <c r="BG181" s="99">
        <f>IF(N181="zákl. prenesená",J181,0)</f>
        <v>0</v>
      </c>
      <c r="BH181" s="99">
        <f>IF(N181="zníž. prenesená",J181,0)</f>
        <v>0</v>
      </c>
      <c r="BI181" s="99">
        <f>IF(N181="nulová",J181,0)</f>
        <v>0</v>
      </c>
      <c r="BJ181" s="17" t="s">
        <v>98</v>
      </c>
      <c r="BK181" s="99">
        <f>I181*H181</f>
        <v>0</v>
      </c>
    </row>
    <row r="182" spans="1:65" s="2" customFormat="1" ht="16.350000000000001" customHeight="1">
      <c r="A182" s="34"/>
      <c r="B182" s="35"/>
      <c r="C182" s="221" t="s">
        <v>1</v>
      </c>
      <c r="D182" s="221" t="s">
        <v>142</v>
      </c>
      <c r="E182" s="222" t="s">
        <v>1</v>
      </c>
      <c r="F182" s="223" t="s">
        <v>1</v>
      </c>
      <c r="G182" s="224" t="s">
        <v>1</v>
      </c>
      <c r="H182" s="225"/>
      <c r="I182" s="226"/>
      <c r="J182" s="227">
        <f t="shared" si="5"/>
        <v>0</v>
      </c>
      <c r="K182" s="228"/>
      <c r="L182" s="35"/>
      <c r="M182" s="229" t="s">
        <v>1</v>
      </c>
      <c r="N182" s="230" t="s">
        <v>43</v>
      </c>
      <c r="O182" s="63"/>
      <c r="P182" s="63"/>
      <c r="Q182" s="63"/>
      <c r="R182" s="63"/>
      <c r="S182" s="63"/>
      <c r="T182" s="6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232</v>
      </c>
      <c r="AU182" s="17" t="s">
        <v>85</v>
      </c>
      <c r="AY182" s="17" t="s">
        <v>232</v>
      </c>
      <c r="BE182" s="99">
        <f>IF(N182="základná",J182,0)</f>
        <v>0</v>
      </c>
      <c r="BF182" s="99">
        <f>IF(N182="znížená",J182,0)</f>
        <v>0</v>
      </c>
      <c r="BG182" s="99">
        <f>IF(N182="zákl. prenesená",J182,0)</f>
        <v>0</v>
      </c>
      <c r="BH182" s="99">
        <f>IF(N182="zníž. prenesená",J182,0)</f>
        <v>0</v>
      </c>
      <c r="BI182" s="99">
        <f>IF(N182="nulová",J182,0)</f>
        <v>0</v>
      </c>
      <c r="BJ182" s="17" t="s">
        <v>98</v>
      </c>
      <c r="BK182" s="99">
        <f>I182*H182</f>
        <v>0</v>
      </c>
    </row>
    <row r="183" spans="1:65" s="2" customFormat="1" ht="16.350000000000001" customHeight="1">
      <c r="A183" s="34"/>
      <c r="B183" s="35"/>
      <c r="C183" s="221" t="s">
        <v>1</v>
      </c>
      <c r="D183" s="221" t="s">
        <v>142</v>
      </c>
      <c r="E183" s="222" t="s">
        <v>1</v>
      </c>
      <c r="F183" s="223" t="s">
        <v>1</v>
      </c>
      <c r="G183" s="224" t="s">
        <v>1</v>
      </c>
      <c r="H183" s="225"/>
      <c r="I183" s="226"/>
      <c r="J183" s="227">
        <f t="shared" si="5"/>
        <v>0</v>
      </c>
      <c r="K183" s="228"/>
      <c r="L183" s="35"/>
      <c r="M183" s="229" t="s">
        <v>1</v>
      </c>
      <c r="N183" s="230" t="s">
        <v>43</v>
      </c>
      <c r="O183" s="231"/>
      <c r="P183" s="231"/>
      <c r="Q183" s="231"/>
      <c r="R183" s="231"/>
      <c r="S183" s="231"/>
      <c r="T183" s="23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232</v>
      </c>
      <c r="AU183" s="17" t="s">
        <v>85</v>
      </c>
      <c r="AY183" s="17" t="s">
        <v>232</v>
      </c>
      <c r="BE183" s="99">
        <f>IF(N183="základná",J183,0)</f>
        <v>0</v>
      </c>
      <c r="BF183" s="99">
        <f>IF(N183="znížená",J183,0)</f>
        <v>0</v>
      </c>
      <c r="BG183" s="99">
        <f>IF(N183="zákl. prenesená",J183,0)</f>
        <v>0</v>
      </c>
      <c r="BH183" s="99">
        <f>IF(N183="zníž. prenesená",J183,0)</f>
        <v>0</v>
      </c>
      <c r="BI183" s="99">
        <f>IF(N183="nulová",J183,0)</f>
        <v>0</v>
      </c>
      <c r="BJ183" s="17" t="s">
        <v>98</v>
      </c>
      <c r="BK183" s="99">
        <f>I183*H183</f>
        <v>0</v>
      </c>
    </row>
    <row r="184" spans="1:65" s="2" customFormat="1" ht="6.9" customHeight="1">
      <c r="A184" s="34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35"/>
      <c r="M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</row>
  </sheetData>
  <autoFilter ref="C132:K183" xr:uid="{00000000-0009-0000-0000-000001000000}"/>
  <mergeCells count="14">
    <mergeCell ref="D111:F111"/>
    <mergeCell ref="E123:H123"/>
    <mergeCell ref="E125:H125"/>
    <mergeCell ref="L2:V2"/>
    <mergeCell ref="E87:H87"/>
    <mergeCell ref="D107:F107"/>
    <mergeCell ref="D108:F108"/>
    <mergeCell ref="D109:F109"/>
    <mergeCell ref="D110:F110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79:D184" xr:uid="{00000000-0002-0000-0100-000000000000}">
      <formula1>"K, M"</formula1>
    </dataValidation>
    <dataValidation type="list" allowBlank="1" showInputMessage="1" showErrorMessage="1" error="Povolené sú hodnoty základná, znížená, nulová." sqref="N179:N184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9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8"/>
      <c r="C3" s="19"/>
      <c r="D3" s="19"/>
      <c r="E3" s="19"/>
      <c r="F3" s="19"/>
      <c r="G3" s="19"/>
      <c r="H3" s="20"/>
    </row>
    <row r="4" spans="1:8" s="1" customFormat="1" ht="24.9" customHeight="1">
      <c r="B4" s="20"/>
      <c r="C4" s="21" t="s">
        <v>233</v>
      </c>
      <c r="H4" s="20"/>
    </row>
    <row r="5" spans="1:8" s="1" customFormat="1" ht="12" customHeight="1">
      <c r="B5" s="20"/>
      <c r="C5" s="24" t="s">
        <v>12</v>
      </c>
      <c r="D5" s="273" t="s">
        <v>13</v>
      </c>
      <c r="E5" s="269"/>
      <c r="F5" s="269"/>
      <c r="H5" s="20"/>
    </row>
    <row r="6" spans="1:8" s="1" customFormat="1" ht="36.9" customHeight="1">
      <c r="B6" s="20"/>
      <c r="C6" s="26" t="s">
        <v>15</v>
      </c>
      <c r="D6" s="270" t="s">
        <v>16</v>
      </c>
      <c r="E6" s="269"/>
      <c r="F6" s="269"/>
      <c r="H6" s="20"/>
    </row>
    <row r="7" spans="1:8" s="1" customFormat="1" ht="16.5" customHeight="1">
      <c r="B7" s="20"/>
      <c r="C7" s="27" t="s">
        <v>21</v>
      </c>
      <c r="D7" s="60" t="str">
        <f>'Rekapitulácia stavby'!AN8</f>
        <v>26. 1. 2022</v>
      </c>
      <c r="H7" s="20"/>
    </row>
    <row r="8" spans="1:8" s="2" customFormat="1" ht="10.8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48"/>
      <c r="B9" s="149"/>
      <c r="C9" s="150" t="s">
        <v>58</v>
      </c>
      <c r="D9" s="151" t="s">
        <v>59</v>
      </c>
      <c r="E9" s="151" t="s">
        <v>128</v>
      </c>
      <c r="F9" s="152" t="s">
        <v>234</v>
      </c>
      <c r="G9" s="148"/>
      <c r="H9" s="149"/>
    </row>
    <row r="10" spans="1:8" s="2" customFormat="1" ht="26.4" customHeight="1">
      <c r="A10" s="34"/>
      <c r="B10" s="35"/>
      <c r="C10" s="233" t="s">
        <v>235</v>
      </c>
      <c r="D10" s="233" t="s">
        <v>83</v>
      </c>
      <c r="E10" s="34"/>
      <c r="F10" s="34"/>
      <c r="G10" s="34"/>
      <c r="H10" s="35"/>
    </row>
    <row r="11" spans="1:8" s="2" customFormat="1" ht="16.8" customHeight="1">
      <c r="A11" s="34"/>
      <c r="B11" s="35"/>
      <c r="C11" s="234" t="s">
        <v>96</v>
      </c>
      <c r="D11" s="235" t="s">
        <v>1</v>
      </c>
      <c r="E11" s="236" t="s">
        <v>1</v>
      </c>
      <c r="F11" s="237">
        <v>0.93500000000000005</v>
      </c>
      <c r="G11" s="34"/>
      <c r="H11" s="35"/>
    </row>
    <row r="12" spans="1:8" s="2" customFormat="1" ht="16.8" customHeight="1">
      <c r="A12" s="34"/>
      <c r="B12" s="35"/>
      <c r="C12" s="238" t="s">
        <v>1</v>
      </c>
      <c r="D12" s="238" t="s">
        <v>182</v>
      </c>
      <c r="E12" s="17" t="s">
        <v>1</v>
      </c>
      <c r="F12" s="239">
        <v>0</v>
      </c>
      <c r="G12" s="34"/>
      <c r="H12" s="35"/>
    </row>
    <row r="13" spans="1:8" s="2" customFormat="1" ht="16.8" customHeight="1">
      <c r="A13" s="34"/>
      <c r="B13" s="35"/>
      <c r="C13" s="238" t="s">
        <v>1</v>
      </c>
      <c r="D13" s="238" t="s">
        <v>183</v>
      </c>
      <c r="E13" s="17" t="s">
        <v>1</v>
      </c>
      <c r="F13" s="239">
        <v>0.93500000000000005</v>
      </c>
      <c r="G13" s="34"/>
      <c r="H13" s="35"/>
    </row>
    <row r="14" spans="1:8" s="2" customFormat="1" ht="16.8" customHeight="1">
      <c r="A14" s="34"/>
      <c r="B14" s="35"/>
      <c r="C14" s="238" t="s">
        <v>96</v>
      </c>
      <c r="D14" s="238" t="s">
        <v>151</v>
      </c>
      <c r="E14" s="17" t="s">
        <v>1</v>
      </c>
      <c r="F14" s="239">
        <v>0.93500000000000005</v>
      </c>
      <c r="G14" s="34"/>
      <c r="H14" s="35"/>
    </row>
    <row r="15" spans="1:8" s="2" customFormat="1" ht="16.8" customHeight="1">
      <c r="A15" s="34"/>
      <c r="B15" s="35"/>
      <c r="C15" s="240" t="s">
        <v>236</v>
      </c>
      <c r="D15" s="34"/>
      <c r="E15" s="34"/>
      <c r="F15" s="34"/>
      <c r="G15" s="34"/>
      <c r="H15" s="35"/>
    </row>
    <row r="16" spans="1:8" s="2" customFormat="1" ht="16.8" customHeight="1">
      <c r="A16" s="34"/>
      <c r="B16" s="35"/>
      <c r="C16" s="238" t="s">
        <v>179</v>
      </c>
      <c r="D16" s="238" t="s">
        <v>180</v>
      </c>
      <c r="E16" s="17" t="s">
        <v>145</v>
      </c>
      <c r="F16" s="239">
        <v>0.93500000000000005</v>
      </c>
      <c r="G16" s="34"/>
      <c r="H16" s="35"/>
    </row>
    <row r="17" spans="1:8" s="2" customFormat="1" ht="16.8" customHeight="1">
      <c r="A17" s="34"/>
      <c r="B17" s="35"/>
      <c r="C17" s="238" t="s">
        <v>156</v>
      </c>
      <c r="D17" s="238" t="s">
        <v>157</v>
      </c>
      <c r="E17" s="17" t="s">
        <v>145</v>
      </c>
      <c r="F17" s="239">
        <v>3.74</v>
      </c>
      <c r="G17" s="34"/>
      <c r="H17" s="35"/>
    </row>
    <row r="18" spans="1:8" s="2" customFormat="1" ht="16.8" customHeight="1">
      <c r="A18" s="34"/>
      <c r="B18" s="35"/>
      <c r="C18" s="234" t="s">
        <v>237</v>
      </c>
      <c r="D18" s="235" t="s">
        <v>1</v>
      </c>
      <c r="E18" s="236" t="s">
        <v>1</v>
      </c>
      <c r="F18" s="237">
        <v>626.13699999999994</v>
      </c>
      <c r="G18" s="34"/>
      <c r="H18" s="35"/>
    </row>
    <row r="19" spans="1:8" s="2" customFormat="1" ht="16.8" customHeight="1">
      <c r="A19" s="34"/>
      <c r="B19" s="35"/>
      <c r="C19" s="234" t="s">
        <v>238</v>
      </c>
      <c r="D19" s="235" t="s">
        <v>1</v>
      </c>
      <c r="E19" s="236" t="s">
        <v>1</v>
      </c>
      <c r="F19" s="237">
        <v>569.21500000000003</v>
      </c>
      <c r="G19" s="34"/>
      <c r="H19" s="35"/>
    </row>
    <row r="20" spans="1:8" s="2" customFormat="1" ht="16.8" customHeight="1">
      <c r="A20" s="34"/>
      <c r="B20" s="35"/>
      <c r="C20" s="234" t="s">
        <v>191</v>
      </c>
      <c r="D20" s="235" t="s">
        <v>1</v>
      </c>
      <c r="E20" s="236" t="s">
        <v>1</v>
      </c>
      <c r="F20" s="237">
        <v>1.2</v>
      </c>
      <c r="G20" s="34"/>
      <c r="H20" s="35"/>
    </row>
    <row r="21" spans="1:8" s="2" customFormat="1" ht="16.8" customHeight="1">
      <c r="A21" s="34"/>
      <c r="B21" s="35"/>
      <c r="C21" s="238" t="s">
        <v>1</v>
      </c>
      <c r="D21" s="238" t="s">
        <v>189</v>
      </c>
      <c r="E21" s="17" t="s">
        <v>1</v>
      </c>
      <c r="F21" s="239">
        <v>0</v>
      </c>
      <c r="G21" s="34"/>
      <c r="H21" s="35"/>
    </row>
    <row r="22" spans="1:8" s="2" customFormat="1" ht="16.8" customHeight="1">
      <c r="A22" s="34"/>
      <c r="B22" s="35"/>
      <c r="C22" s="238" t="s">
        <v>1</v>
      </c>
      <c r="D22" s="238" t="s">
        <v>190</v>
      </c>
      <c r="E22" s="17" t="s">
        <v>1</v>
      </c>
      <c r="F22" s="239">
        <v>1.2</v>
      </c>
      <c r="G22" s="34"/>
      <c r="H22" s="35"/>
    </row>
    <row r="23" spans="1:8" s="2" customFormat="1" ht="16.8" customHeight="1">
      <c r="A23" s="34"/>
      <c r="B23" s="35"/>
      <c r="C23" s="238" t="s">
        <v>191</v>
      </c>
      <c r="D23" s="238" t="s">
        <v>151</v>
      </c>
      <c r="E23" s="17" t="s">
        <v>1</v>
      </c>
      <c r="F23" s="239">
        <v>1.2</v>
      </c>
      <c r="G23" s="34"/>
      <c r="H23" s="35"/>
    </row>
    <row r="24" spans="1:8" s="2" customFormat="1" ht="16.8" customHeight="1">
      <c r="A24" s="34"/>
      <c r="B24" s="35"/>
      <c r="C24" s="234" t="s">
        <v>198</v>
      </c>
      <c r="D24" s="235" t="s">
        <v>1</v>
      </c>
      <c r="E24" s="236" t="s">
        <v>1</v>
      </c>
      <c r="F24" s="237">
        <v>0.84</v>
      </c>
      <c r="G24" s="34"/>
      <c r="H24" s="35"/>
    </row>
    <row r="25" spans="1:8" s="2" customFormat="1" ht="16.8" customHeight="1">
      <c r="A25" s="34"/>
      <c r="B25" s="35"/>
      <c r="C25" s="238" t="s">
        <v>1</v>
      </c>
      <c r="D25" s="238" t="s">
        <v>196</v>
      </c>
      <c r="E25" s="17" t="s">
        <v>1</v>
      </c>
      <c r="F25" s="239">
        <v>0</v>
      </c>
      <c r="G25" s="34"/>
      <c r="H25" s="35"/>
    </row>
    <row r="26" spans="1:8" s="2" customFormat="1" ht="16.8" customHeight="1">
      <c r="A26" s="34"/>
      <c r="B26" s="35"/>
      <c r="C26" s="238" t="s">
        <v>1</v>
      </c>
      <c r="D26" s="238" t="s">
        <v>197</v>
      </c>
      <c r="E26" s="17" t="s">
        <v>1</v>
      </c>
      <c r="F26" s="239">
        <v>0.84</v>
      </c>
      <c r="G26" s="34"/>
      <c r="H26" s="35"/>
    </row>
    <row r="27" spans="1:8" s="2" customFormat="1" ht="16.8" customHeight="1">
      <c r="A27" s="34"/>
      <c r="B27" s="35"/>
      <c r="C27" s="238" t="s">
        <v>198</v>
      </c>
      <c r="D27" s="238" t="s">
        <v>151</v>
      </c>
      <c r="E27" s="17" t="s">
        <v>1</v>
      </c>
      <c r="F27" s="239">
        <v>0.84</v>
      </c>
      <c r="G27" s="34"/>
      <c r="H27" s="35"/>
    </row>
    <row r="28" spans="1:8" s="2" customFormat="1" ht="16.8" customHeight="1">
      <c r="A28" s="34"/>
      <c r="B28" s="35"/>
      <c r="C28" s="234" t="s">
        <v>99</v>
      </c>
      <c r="D28" s="235" t="s">
        <v>1</v>
      </c>
      <c r="E28" s="236" t="s">
        <v>1</v>
      </c>
      <c r="F28" s="237">
        <v>4.6749999999999998</v>
      </c>
      <c r="G28" s="34"/>
      <c r="H28" s="35"/>
    </row>
    <row r="29" spans="1:8" s="2" customFormat="1" ht="16.8" customHeight="1">
      <c r="A29" s="34"/>
      <c r="B29" s="35"/>
      <c r="C29" s="238" t="s">
        <v>1</v>
      </c>
      <c r="D29" s="238" t="s">
        <v>149</v>
      </c>
      <c r="E29" s="17" t="s">
        <v>1</v>
      </c>
      <c r="F29" s="239">
        <v>0</v>
      </c>
      <c r="G29" s="34"/>
      <c r="H29" s="35"/>
    </row>
    <row r="30" spans="1:8" s="2" customFormat="1" ht="16.8" customHeight="1">
      <c r="A30" s="34"/>
      <c r="B30" s="35"/>
      <c r="C30" s="238" t="s">
        <v>1</v>
      </c>
      <c r="D30" s="238" t="s">
        <v>150</v>
      </c>
      <c r="E30" s="17" t="s">
        <v>1</v>
      </c>
      <c r="F30" s="239">
        <v>4.6749999999999998</v>
      </c>
      <c r="G30" s="34"/>
      <c r="H30" s="35"/>
    </row>
    <row r="31" spans="1:8" s="2" customFormat="1" ht="16.8" customHeight="1">
      <c r="A31" s="34"/>
      <c r="B31" s="35"/>
      <c r="C31" s="238" t="s">
        <v>99</v>
      </c>
      <c r="D31" s="238" t="s">
        <v>151</v>
      </c>
      <c r="E31" s="17" t="s">
        <v>1</v>
      </c>
      <c r="F31" s="239">
        <v>4.6749999999999998</v>
      </c>
      <c r="G31" s="34"/>
      <c r="H31" s="35"/>
    </row>
    <row r="32" spans="1:8" s="2" customFormat="1" ht="16.8" customHeight="1">
      <c r="A32" s="34"/>
      <c r="B32" s="35"/>
      <c r="C32" s="240" t="s">
        <v>236</v>
      </c>
      <c r="D32" s="34"/>
      <c r="E32" s="34"/>
      <c r="F32" s="34"/>
      <c r="G32" s="34"/>
      <c r="H32" s="35"/>
    </row>
    <row r="33" spans="1:8" s="2" customFormat="1" ht="16.8" customHeight="1">
      <c r="A33" s="34"/>
      <c r="B33" s="35"/>
      <c r="C33" s="238" t="s">
        <v>143</v>
      </c>
      <c r="D33" s="238" t="s">
        <v>144</v>
      </c>
      <c r="E33" s="17" t="s">
        <v>145</v>
      </c>
      <c r="F33" s="239">
        <v>4.6749999999999998</v>
      </c>
      <c r="G33" s="34"/>
      <c r="H33" s="35"/>
    </row>
    <row r="34" spans="1:8" s="2" customFormat="1" ht="16.8" customHeight="1">
      <c r="A34" s="34"/>
      <c r="B34" s="35"/>
      <c r="C34" s="238" t="s">
        <v>156</v>
      </c>
      <c r="D34" s="238" t="s">
        <v>157</v>
      </c>
      <c r="E34" s="17" t="s">
        <v>145</v>
      </c>
      <c r="F34" s="239">
        <v>3.74</v>
      </c>
      <c r="G34" s="34"/>
      <c r="H34" s="35"/>
    </row>
    <row r="35" spans="1:8" s="2" customFormat="1" ht="16.8" customHeight="1">
      <c r="A35" s="34"/>
      <c r="B35" s="35"/>
      <c r="C35" s="234" t="s">
        <v>239</v>
      </c>
      <c r="D35" s="235" t="s">
        <v>1</v>
      </c>
      <c r="E35" s="236" t="s">
        <v>1</v>
      </c>
      <c r="F35" s="237">
        <v>34.552</v>
      </c>
      <c r="G35" s="34"/>
      <c r="H35" s="35"/>
    </row>
    <row r="36" spans="1:8" s="2" customFormat="1" ht="16.8" customHeight="1">
      <c r="A36" s="34"/>
      <c r="B36" s="35"/>
      <c r="C36" s="234" t="s">
        <v>240</v>
      </c>
      <c r="D36" s="235" t="s">
        <v>1</v>
      </c>
      <c r="E36" s="236" t="s">
        <v>1</v>
      </c>
      <c r="F36" s="237">
        <v>40</v>
      </c>
      <c r="G36" s="34"/>
      <c r="H36" s="35"/>
    </row>
    <row r="37" spans="1:8" s="2" customFormat="1" ht="16.8" customHeight="1">
      <c r="A37" s="34"/>
      <c r="B37" s="35"/>
      <c r="C37" s="234" t="s">
        <v>241</v>
      </c>
      <c r="D37" s="235" t="s">
        <v>1</v>
      </c>
      <c r="E37" s="236" t="s">
        <v>1</v>
      </c>
      <c r="F37" s="237">
        <v>142.66999999999999</v>
      </c>
      <c r="G37" s="34"/>
      <c r="H37" s="35"/>
    </row>
    <row r="38" spans="1:8" s="2" customFormat="1" ht="7.35" customHeight="1">
      <c r="A38" s="34"/>
      <c r="B38" s="52"/>
      <c r="C38" s="53"/>
      <c r="D38" s="53"/>
      <c r="E38" s="53"/>
      <c r="F38" s="53"/>
      <c r="G38" s="53"/>
      <c r="H38" s="35"/>
    </row>
    <row r="39" spans="1:8" s="2" customFormat="1" ht="10.199999999999999">
      <c r="A39" s="34"/>
      <c r="B39" s="34"/>
      <c r="C39" s="34"/>
      <c r="D39" s="34"/>
      <c r="E39" s="34"/>
      <c r="F39" s="34"/>
      <c r="G39" s="34"/>
      <c r="H39" s="34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001 - Rozpočet</vt:lpstr>
      <vt:lpstr>Zoznam figúr</vt:lpstr>
      <vt:lpstr>'001 - Rozpočet'!Názvy_tlače</vt:lpstr>
      <vt:lpstr>'Rekapitulácia stavby'!Názvy_tlače</vt:lpstr>
      <vt:lpstr>'Zoznam figúr'!Názvy_tlače</vt:lpstr>
      <vt:lpstr>'001 - Rozpočet'!Oblasť_tlače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Dubjel</dc:creator>
  <cp:lastModifiedBy>user</cp:lastModifiedBy>
  <dcterms:created xsi:type="dcterms:W3CDTF">2022-02-16T12:13:46Z</dcterms:created>
  <dcterms:modified xsi:type="dcterms:W3CDTF">2022-03-10T17:40:59Z</dcterms:modified>
</cp:coreProperties>
</file>