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H:\Akcie\2021\Rozpočty\Ostatné\"/>
    </mc:Choice>
  </mc:AlternateContent>
  <bookViews>
    <workbookView xWindow="0" yWindow="0" windowWidth="0" windowHeight="0"/>
  </bookViews>
  <sheets>
    <sheet name="Rekapitulácia stavby" sheetId="1" r:id="rId1"/>
    <sheet name="O2021-06 - MK s chodníkom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'O2021-06 - MK s chodníkom...'!$C$116:$K$139</definedName>
    <definedName name="_xlnm.Print_Area" localSheetId="1">'O2021-06 - MK s chodníkom...'!$C$4:$J$76,'O2021-06 - MK s chodníkom...'!$C$82:$J$100,'O2021-06 - MK s chodníkom...'!$C$106:$J$139</definedName>
    <definedName name="_xlnm.Print_Titles" localSheetId="1">'O2021-06 - MK s chodníkom...'!$116:$116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139"/>
  <c r="BH139"/>
  <c r="BG139"/>
  <c r="BE139"/>
  <c r="T139"/>
  <c r="T138"/>
  <c r="R139"/>
  <c r="R138"/>
  <c r="P139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2"/>
  <c r="BH132"/>
  <c r="BG132"/>
  <c r="BE132"/>
  <c r="T132"/>
  <c r="R132"/>
  <c r="P132"/>
  <c r="BI131"/>
  <c r="BH131"/>
  <c r="BG131"/>
  <c r="BE131"/>
  <c r="T131"/>
  <c r="R131"/>
  <c r="P131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BI121"/>
  <c r="BH121"/>
  <c r="BG121"/>
  <c r="BE121"/>
  <c r="T121"/>
  <c r="R121"/>
  <c r="P121"/>
  <c r="BI120"/>
  <c r="BH120"/>
  <c r="BG120"/>
  <c r="BE120"/>
  <c r="T120"/>
  <c r="R120"/>
  <c r="P120"/>
  <c r="J113"/>
  <c r="F113"/>
  <c r="F111"/>
  <c r="E109"/>
  <c r="J89"/>
  <c r="F89"/>
  <c r="F87"/>
  <c r="E85"/>
  <c r="J22"/>
  <c r="E22"/>
  <c r="J90"/>
  <c r="J21"/>
  <c r="J16"/>
  <c r="E16"/>
  <c r="F114"/>
  <c r="J15"/>
  <c r="J10"/>
  <c r="J111"/>
  <c i="1" r="L90"/>
  <c r="AM90"/>
  <c r="AM89"/>
  <c r="L89"/>
  <c r="AM87"/>
  <c r="L87"/>
  <c r="L85"/>
  <c r="L84"/>
  <c i="2" r="BK136"/>
  <c r="BK135"/>
  <c r="J134"/>
  <c r="BK131"/>
  <c r="BK129"/>
  <c r="J124"/>
  <c r="BK123"/>
  <c r="J121"/>
  <c r="J120"/>
  <c r="BK139"/>
  <c r="BK137"/>
  <c r="J136"/>
  <c r="J135"/>
  <c r="BK132"/>
  <c r="J128"/>
  <c r="J127"/>
  <c r="BK125"/>
  <c r="BK124"/>
  <c r="J123"/>
  <c r="BK122"/>
  <c r="BK121"/>
  <c r="BK134"/>
  <c r="J132"/>
  <c r="BK128"/>
  <c r="J126"/>
  <c r="J125"/>
  <c r="J122"/>
  <c i="1" r="AS94"/>
  <c i="2" r="J139"/>
  <c r="J137"/>
  <c r="J131"/>
  <c r="J129"/>
  <c r="BK127"/>
  <c r="BK126"/>
  <c r="BK120"/>
  <c l="1" r="R119"/>
  <c r="P119"/>
  <c r="BK133"/>
  <c r="J133"/>
  <c r="J98"/>
  <c r="BK119"/>
  <c r="J119"/>
  <c r="J96"/>
  <c r="BK130"/>
  <c r="J130"/>
  <c r="J97"/>
  <c r="R130"/>
  <c r="R133"/>
  <c r="T119"/>
  <c r="P130"/>
  <c r="T130"/>
  <c r="P133"/>
  <c r="T133"/>
  <c r="F90"/>
  <c r="J114"/>
  <c r="BF122"/>
  <c r="BF129"/>
  <c r="BF131"/>
  <c r="BF134"/>
  <c r="BF139"/>
  <c r="J87"/>
  <c r="BF124"/>
  <c r="BF125"/>
  <c r="BF135"/>
  <c r="BF136"/>
  <c r="BF123"/>
  <c r="BF126"/>
  <c r="BF127"/>
  <c r="BF132"/>
  <c r="BF137"/>
  <c r="BF120"/>
  <c r="BF121"/>
  <c r="BF128"/>
  <c r="BK138"/>
  <c r="J138"/>
  <c r="J99"/>
  <c r="F33"/>
  <c i="1" r="BB95"/>
  <c r="BB94"/>
  <c r="AX94"/>
  <c i="2" r="F31"/>
  <c i="1" r="AZ95"/>
  <c r="AZ94"/>
  <c r="AV94"/>
  <c r="AK29"/>
  <c i="2" r="J31"/>
  <c i="1" r="AV95"/>
  <c i="2" r="F34"/>
  <c i="1" r="BC95"/>
  <c r="BC94"/>
  <c r="W32"/>
  <c i="2" r="F35"/>
  <c i="1" r="BD95"/>
  <c r="BD94"/>
  <c r="W33"/>
  <c i="2" l="1" r="T118"/>
  <c r="T117"/>
  <c r="P118"/>
  <c r="P117"/>
  <c i="1" r="AU95"/>
  <c i="2" r="R118"/>
  <c r="R117"/>
  <c r="BK118"/>
  <c r="J118"/>
  <c r="J95"/>
  <c i="1" r="W29"/>
  <c r="AU94"/>
  <c r="AY94"/>
  <c r="W31"/>
  <c i="2" r="J32"/>
  <c i="1" r="AW95"/>
  <c r="AT95"/>
  <c i="2" r="F32"/>
  <c i="1" r="BA95"/>
  <c r="BA94"/>
  <c r="W30"/>
  <c i="2" l="1" r="BK117"/>
  <c r="J117"/>
  <c r="J28"/>
  <c i="1" r="AG95"/>
  <c r="AG94"/>
  <c r="AK26"/>
  <c r="AW94"/>
  <c r="AK30"/>
  <c i="2" l="1" r="J37"/>
  <c r="J94"/>
  <c i="1" r="AN95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<sst xmlns="http://schemas.openxmlformats.org/spreadsheetml/2006/main">
  <si>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</si>
  <si>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</si>
  <si>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</si>
  <si>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</si>
  <si>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</si>
  <si>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{a8b5ba4b-2f83-4a0a-802b-9a733a88b2b5}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</si>
  <si>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</si>
  <si>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</si>
  <si>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</si>
  <si>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</si>
  <si>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</si>
  <si>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</si>
  <si>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</si>
  <si>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O2021-06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</si>
  <si>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</si>
  <si>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</si>
  <si>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MK s chodníkom, časť Rybník - 2.časť, SO 01 Prístupová komznikácia - zemné práce a podkladné vrstvy</t>
  </si>
  <si>
    <t>JKSO:</t>
  </si>
  <si>
    <t>KS:</t>
  </si>
  <si>
    <t>Miesto:</t>
  </si>
  <si>
    <t xml:space="preserve"> </t>
  </si>
  <si>
    <t>Dátum:</t>
  </si>
  <si>
    <t>30. 4. 2021</t>
  </si>
  <si>
    <t>Objednávateľ:</t>
  </si>
  <si>
    <t>IČO:</t>
  </si>
  <si>
    <t>Obec Červený Kláštor</t>
  </si>
  <si>
    <t>IČ DPH:</t>
  </si>
  <si>
    <t>Zhotoviteľ:</t>
  </si>
  <si>
    <t>Vyplň údaj</t>
  </si>
  <si>
    <t>Projektant:</t>
  </si>
  <si>
    <t>PRODESIGN STUDIO, s.r.o.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</si>
  <si>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</si>
  <si>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</si>
  <si>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</si>
  <si>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</si>
  <si>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</si>
  <si>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</si>
  <si>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</si>
  <si>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</si>
  <si>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</si>
  <si>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</si>
  <si>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</si>
  <si>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</si>
  <si>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</si>
  <si>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</si>
  <si>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</si>
  <si>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</si>
  <si>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</si>
  <si>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</si>
  <si>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</si>
  <si>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</si>
  <si>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</si>
  <si>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</si>
  <si>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</si>
  <si>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</si>
  <si>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</si>
  <si>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</si>
  <si>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</si>
  <si>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</si>
  <si>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</si>
  <si>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</si>
  <si>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</si>
  <si>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</si>
  <si>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</si>
  <si>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</si>
  <si>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</si>
  <si>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</si>
  <si>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</si>
  <si>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</si>
  <si>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</si>
  <si>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</si>
  <si>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</si>
  <si>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</si>
  <si>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</si>
  <si>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</si>
  <si>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</si>
  <si>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</si>
  <si>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</si>
  <si>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</si>
  <si>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</si>
  <si>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</si>
  <si>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</si>
  <si>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</si>
  <si>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</si>
  <si>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</si>
  <si>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</si>
  <si>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</si>
  <si>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D1 - Práce HSV</t>
  </si>
  <si>
    <t xml:space="preserve">    D2 - ZEMNÉ PRÁCE</t>
  </si>
  <si>
    <t xml:space="preserve">    D3 - ZÁKLADY</t>
  </si>
  <si>
    <t xml:space="preserve">    D5 - SPEVNENÉ PLOCHY</t>
  </si>
  <si>
    <t xml:space="preserve">    D8 - PRESUNY HMÔT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</si>
  <si>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</si>
  <si>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</si>
  <si>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</si>
  <si>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</si>
  <si>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</si>
  <si>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</si>
  <si>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</si>
  <si>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</si>
  <si>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</si>
  <si>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</si>
  <si>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</si>
  <si>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</si>
  <si>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D1</t>
  </si>
  <si>
    <t>Práce HSV</t>
  </si>
  <si>
    <t>ROZPOCET</t>
  </si>
  <si>
    <t>D2</t>
  </si>
  <si>
    <t>ZEMNÉ PRÁCE</t>
  </si>
  <si>
    <t>K</t>
  </si>
  <si>
    <t>110011020</t>
  </si>
  <si>
    <t>Vytýčenie trasy v rovine - dig.spracovanie</t>
  </si>
  <si>
    <t>km</t>
  </si>
  <si>
    <t>4</t>
  </si>
  <si>
    <t>2</t>
  </si>
  <si>
    <t>494730673</t>
  </si>
  <si>
    <t>122201102</t>
  </si>
  <si>
    <t>Odkopávka a prekopávka nezapažená v hornine 3, nad 100 do 1000 m3</t>
  </si>
  <si>
    <t>m3</t>
  </si>
  <si>
    <t>-907412843</t>
  </si>
  <si>
    <t>3</t>
  </si>
  <si>
    <t>122201109</t>
  </si>
  <si>
    <t>Odkopávky a prekopávky nezapažené. Príplatok k cenám za lepivosť horniny</t>
  </si>
  <si>
    <t>-1336975258</t>
  </si>
  <si>
    <t>132201102</t>
  </si>
  <si>
    <t>Výkop ryhy do šírky 600 mm v horn.3 nad 100 m3</t>
  </si>
  <si>
    <t>2008887716</t>
  </si>
  <si>
    <t>5</t>
  </si>
  <si>
    <t>132201109</t>
  </si>
  <si>
    <t>Hĺbenie rýh šírky do 600 mm zapažených i nezapažených s urovnaním dna. Príplatok k cene za lepivosť horniny 3</t>
  </si>
  <si>
    <t>-2083001620</t>
  </si>
  <si>
    <t>6</t>
  </si>
  <si>
    <t>162301104</t>
  </si>
  <si>
    <t>Vodorovné premiestnenie výkopku po nespevnenej ceste, horniny tr.1-4, do 1000 m</t>
  </si>
  <si>
    <t>-831759912</t>
  </si>
  <si>
    <t>7</t>
  </si>
  <si>
    <t>167101102</t>
  </si>
  <si>
    <t>Nakladanie neuľahnutého výkopku z hornín tr.1-4 nad 100 do 1000 m3</t>
  </si>
  <si>
    <t>-126307057</t>
  </si>
  <si>
    <t>8</t>
  </si>
  <si>
    <t>171201201</t>
  </si>
  <si>
    <t>Uloženie sypaniny na skládky do 1000 m3</t>
  </si>
  <si>
    <t>161936482</t>
  </si>
  <si>
    <t>9</t>
  </si>
  <si>
    <t>181101102</t>
  </si>
  <si>
    <t>Úprava pláne v zárezoch v hornine 1-4 so zhutnením</t>
  </si>
  <si>
    <t>m2</t>
  </si>
  <si>
    <t>-1245381578</t>
  </si>
  <si>
    <t>10</t>
  </si>
  <si>
    <t>181301102</t>
  </si>
  <si>
    <t>Rozprestretie ornice v rovine, plocha nad 500 m2,hr.do 150 mm</t>
  </si>
  <si>
    <t>-696876070</t>
  </si>
  <si>
    <t>D3</t>
  </si>
  <si>
    <t>ZÁKLADY</t>
  </si>
  <si>
    <t>11</t>
  </si>
  <si>
    <t>212572121</t>
  </si>
  <si>
    <t>Lôžko pre trativod z kameniva drobného 8/16</t>
  </si>
  <si>
    <t>-1247479030</t>
  </si>
  <si>
    <t>12</t>
  </si>
  <si>
    <t>212755113</t>
  </si>
  <si>
    <t>Trativod z drenážnych rúrok bez lôžka, vnútorného priem. rúrok 100 mm</t>
  </si>
  <si>
    <t>m</t>
  </si>
  <si>
    <t>-1255920277</t>
  </si>
  <si>
    <t>D5</t>
  </si>
  <si>
    <t>SPEVNENÉ PLOCHY</t>
  </si>
  <si>
    <t>13</t>
  </si>
  <si>
    <t>451971112</t>
  </si>
  <si>
    <t>Položenie podklad. vrstvy z geotext. s prekrytím pásov 150 mm</t>
  </si>
  <si>
    <t>-1925366679</t>
  </si>
  <si>
    <t>14</t>
  </si>
  <si>
    <t>M</t>
  </si>
  <si>
    <t>6936657000</t>
  </si>
  <si>
    <t xml:space="preserve">Netkaná PP separačno-filtračná geotextília   300g/m2</t>
  </si>
  <si>
    <t>1704360994</t>
  </si>
  <si>
    <t>15</t>
  </si>
  <si>
    <t>564752111</t>
  </si>
  <si>
    <t>Podklad alebo kryt z kameniva hrubého drveného veľ. 0-63mm(vibr.štrk) po zhut.hr. 150 mm</t>
  </si>
  <si>
    <t>312873726</t>
  </si>
  <si>
    <t>16</t>
  </si>
  <si>
    <t>564772111</t>
  </si>
  <si>
    <t>Podklad alebo kryt z kameniva hrubého drveného veľ. 63-125mm(vibr.štrk) po zhut.hr. 250 mm</t>
  </si>
  <si>
    <t>340356405</t>
  </si>
  <si>
    <t>D8</t>
  </si>
  <si>
    <t>PRESUNY HMÔT</t>
  </si>
  <si>
    <t>17</t>
  </si>
  <si>
    <t>998225111</t>
  </si>
  <si>
    <t>Presun hmôt pre pozemnú komunikáciu a letisko s krytom asfaltovým akejkoľvek dĺžky objektu</t>
  </si>
  <si>
    <t>t</t>
  </si>
  <si>
    <t>-886661174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</si>
</sst>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3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</xf>
    <xf numFmtId="49" fontId="30" fillId="0" borderId="22" xfId="0" applyNumberFormat="1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center" vertical="center" wrapText="1"/>
    </xf>
    <xf numFmtId="167" fontId="30" fillId="0" borderId="22" xfId="0" applyNumberFormat="1" applyFont="1" applyBorder="1" applyAlignment="1" applyProtection="1">
      <alignment vertical="center"/>
    </xf>
    <xf numFmtId="4" fontId="30" fillId="2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</xf>
    <xf numFmtId="0" fontId="31" fillId="0" borderId="22" xfId="0" applyFont="1" applyBorder="1" applyAlignment="1" applyProtection="1">
      <alignment vertical="center"/>
    </xf>
    <xf numFmtId="0" fontId="31" fillId="0" borderId="3" xfId="0" applyFont="1" applyBorder="1" applyAlignment="1">
      <alignment vertical="center"/>
    </xf>
    <xf numFmtId="0" fontId="30" fillId="2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28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L14" s="19"/>
      <c r="AM14" s="19"/>
      <c r="AN14" s="31" t="s">
        <v>28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31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20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31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33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34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35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36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37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38</v>
      </c>
      <c r="E29" s="44"/>
      <c r="F29" s="29" t="s">
        <v>39</v>
      </c>
      <c r="G29" s="44"/>
      <c r="H29" s="44"/>
      <c r="I29" s="44"/>
      <c r="J29" s="44"/>
      <c r="K29" s="44"/>
      <c r="L29" s="45">
        <v>0.20000000000000001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40</v>
      </c>
      <c r="G30" s="44"/>
      <c r="H30" s="44"/>
      <c r="I30" s="44"/>
      <c r="J30" s="44"/>
      <c r="K30" s="44"/>
      <c r="L30" s="45">
        <v>0.20000000000000001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41</v>
      </c>
      <c r="G31" s="44"/>
      <c r="H31" s="44"/>
      <c r="I31" s="44"/>
      <c r="J31" s="44"/>
      <c r="K31" s="44"/>
      <c r="L31" s="45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42</v>
      </c>
      <c r="G32" s="44"/>
      <c r="H32" s="44"/>
      <c r="I32" s="44"/>
      <c r="J32" s="44"/>
      <c r="K32" s="44"/>
      <c r="L32" s="45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43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44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45</v>
      </c>
      <c r="U35" s="51"/>
      <c r="V35" s="51"/>
      <c r="W35" s="51"/>
      <c r="X35" s="53" t="s">
        <v>46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47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48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49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50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49</v>
      </c>
      <c r="AI60" s="39"/>
      <c r="AJ60" s="39"/>
      <c r="AK60" s="39"/>
      <c r="AL60" s="39"/>
      <c r="AM60" s="61" t="s">
        <v>50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51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52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49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50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49</v>
      </c>
      <c r="AI75" s="39"/>
      <c r="AJ75" s="39"/>
      <c r="AK75" s="39"/>
      <c r="AL75" s="39"/>
      <c r="AM75" s="61" t="s">
        <v>50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53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12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O2021-06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15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MK s chodníkom, časť Rybník - 2.časť, SO 01 Prístupová komznikácia - zemné práce a podkladné vrstvy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76" t="str">
        <f>IF(AN8= "","",AN8)</f>
        <v>30. 4. 2021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25.6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>Obec Červený Kláštor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29</v>
      </c>
      <c r="AJ89" s="37"/>
      <c r="AK89" s="37"/>
      <c r="AL89" s="37"/>
      <c r="AM89" s="77" t="str">
        <f>IF(E17="","",E17)</f>
        <v>PRODESIGN STUDIO, s.r.o.</v>
      </c>
      <c r="AN89" s="68"/>
      <c r="AO89" s="68"/>
      <c r="AP89" s="68"/>
      <c r="AQ89" s="37"/>
      <c r="AR89" s="41"/>
      <c r="AS89" s="78" t="s">
        <v>54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27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32</v>
      </c>
      <c r="AJ90" s="37"/>
      <c r="AK90" s="37"/>
      <c r="AL90" s="37"/>
      <c r="AM90" s="77" t="str">
        <f>IF(E20="","",E20)</f>
        <v xml:space="preserve"> 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55</v>
      </c>
      <c r="D92" s="91"/>
      <c r="E92" s="91"/>
      <c r="F92" s="91"/>
      <c r="G92" s="91"/>
      <c r="H92" s="92"/>
      <c r="I92" s="93" t="s">
        <v>56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57</v>
      </c>
      <c r="AH92" s="91"/>
      <c r="AI92" s="91"/>
      <c r="AJ92" s="91"/>
      <c r="AK92" s="91"/>
      <c r="AL92" s="91"/>
      <c r="AM92" s="91"/>
      <c r="AN92" s="93" t="s">
        <v>58</v>
      </c>
      <c r="AO92" s="91"/>
      <c r="AP92" s="95"/>
      <c r="AQ92" s="96" t="s">
        <v>59</v>
      </c>
      <c r="AR92" s="41"/>
      <c r="AS92" s="97" t="s">
        <v>60</v>
      </c>
      <c r="AT92" s="98" t="s">
        <v>61</v>
      </c>
      <c r="AU92" s="98" t="s">
        <v>62</v>
      </c>
      <c r="AV92" s="98" t="s">
        <v>63</v>
      </c>
      <c r="AW92" s="98" t="s">
        <v>64</v>
      </c>
      <c r="AX92" s="98" t="s">
        <v>65</v>
      </c>
      <c r="AY92" s="98" t="s">
        <v>66</v>
      </c>
      <c r="AZ92" s="98" t="s">
        <v>67</v>
      </c>
      <c r="BA92" s="98" t="s">
        <v>68</v>
      </c>
      <c r="BB92" s="98" t="s">
        <v>69</v>
      </c>
      <c r="BC92" s="98" t="s">
        <v>70</v>
      </c>
      <c r="BD92" s="99" t="s">
        <v>71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72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ROUND(AG95,2)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ROUND(AS95,2)</f>
        <v>0</v>
      </c>
      <c r="AT94" s="111">
        <f>ROUND(SUM(AV94:AW94),2)</f>
        <v>0</v>
      </c>
      <c r="AU94" s="112">
        <f>ROUND(AU95,5)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ROUND(AZ95,2)</f>
        <v>0</v>
      </c>
      <c r="BA94" s="111">
        <f>ROUND(BA95,2)</f>
        <v>0</v>
      </c>
      <c r="BB94" s="111">
        <f>ROUND(BB95,2)</f>
        <v>0</v>
      </c>
      <c r="BC94" s="111">
        <f>ROUND(BC95,2)</f>
        <v>0</v>
      </c>
      <c r="BD94" s="113">
        <f>ROUND(BD95,2)</f>
        <v>0</v>
      </c>
      <c r="BE94" s="6"/>
      <c r="BS94" s="114" t="s">
        <v>73</v>
      </c>
      <c r="BT94" s="114" t="s">
        <v>74</v>
      </c>
      <c r="BV94" s="114" t="s">
        <v>75</v>
      </c>
      <c r="BW94" s="114" t="s">
        <v>5</v>
      </c>
      <c r="BX94" s="114" t="s">
        <v>76</v>
      </c>
      <c r="CL94" s="114" t="s">
        <v>1</v>
      </c>
    </row>
    <row r="95" s="7" customFormat="1" ht="37.5" customHeight="1">
      <c r="A95" s="115" t="s">
        <v>77</v>
      </c>
      <c r="B95" s="116"/>
      <c r="C95" s="117"/>
      <c r="D95" s="118" t="s">
        <v>13</v>
      </c>
      <c r="E95" s="118"/>
      <c r="F95" s="118"/>
      <c r="G95" s="118"/>
      <c r="H95" s="118"/>
      <c r="I95" s="119"/>
      <c r="J95" s="118" t="s">
        <v>16</v>
      </c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20">
        <f>'O2021-06 - MK s chodníkom...'!J28</f>
        <v>0</v>
      </c>
      <c r="AH95" s="119"/>
      <c r="AI95" s="119"/>
      <c r="AJ95" s="119"/>
      <c r="AK95" s="119"/>
      <c r="AL95" s="119"/>
      <c r="AM95" s="119"/>
      <c r="AN95" s="120">
        <f>SUM(AG95,AT95)</f>
        <v>0</v>
      </c>
      <c r="AO95" s="119"/>
      <c r="AP95" s="119"/>
      <c r="AQ95" s="121" t="s">
        <v>78</v>
      </c>
      <c r="AR95" s="122"/>
      <c r="AS95" s="123">
        <v>0</v>
      </c>
      <c r="AT95" s="124">
        <f>ROUND(SUM(AV95:AW95),2)</f>
        <v>0</v>
      </c>
      <c r="AU95" s="125">
        <f>'O2021-06 - MK s chodníkom...'!P117</f>
        <v>0</v>
      </c>
      <c r="AV95" s="124">
        <f>'O2021-06 - MK s chodníkom...'!J31</f>
        <v>0</v>
      </c>
      <c r="AW95" s="124">
        <f>'O2021-06 - MK s chodníkom...'!J32</f>
        <v>0</v>
      </c>
      <c r="AX95" s="124">
        <f>'O2021-06 - MK s chodníkom...'!J33</f>
        <v>0</v>
      </c>
      <c r="AY95" s="124">
        <f>'O2021-06 - MK s chodníkom...'!J34</f>
        <v>0</v>
      </c>
      <c r="AZ95" s="124">
        <f>'O2021-06 - MK s chodníkom...'!F31</f>
        <v>0</v>
      </c>
      <c r="BA95" s="124">
        <f>'O2021-06 - MK s chodníkom...'!F32</f>
        <v>0</v>
      </c>
      <c r="BB95" s="124">
        <f>'O2021-06 - MK s chodníkom...'!F33</f>
        <v>0</v>
      </c>
      <c r="BC95" s="124">
        <f>'O2021-06 - MK s chodníkom...'!F34</f>
        <v>0</v>
      </c>
      <c r="BD95" s="126">
        <f>'O2021-06 - MK s chodníkom...'!F35</f>
        <v>0</v>
      </c>
      <c r="BE95" s="7"/>
      <c r="BT95" s="127" t="s">
        <v>79</v>
      </c>
      <c r="BU95" s="127" t="s">
        <v>80</v>
      </c>
      <c r="BV95" s="127" t="s">
        <v>75</v>
      </c>
      <c r="BW95" s="127" t="s">
        <v>5</v>
      </c>
      <c r="BX95" s="127" t="s">
        <v>76</v>
      </c>
      <c r="CL95" s="127" t="s">
        <v>1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3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w+vviKhGCd403EYwvbvOjSm84BgZojKWWFa+zIJlNgmchzaBC2xkV4Xl8JwJQne6W9Vm+15pdWUsA3hyFChLwQ==" hashValue="sBr5TqNutsmChA+Y4O24N7Vix5xKYF7y7IH30ZuTvd3aTG/EAVJozXP6UubOudECnLsCi7I5j+eMnHFuofkhnw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O2021-06 - MK s chodníkom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5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17"/>
      <c r="AT3" s="14" t="s">
        <v>74</v>
      </c>
    </row>
    <row r="4" s="1" customFormat="1" ht="24.96" customHeight="1">
      <c r="B4" s="17"/>
      <c r="D4" s="130" t="s">
        <v>81</v>
      </c>
      <c r="L4" s="17"/>
      <c r="M4" s="131" t="s">
        <v>9</v>
      </c>
      <c r="AT4" s="14" t="s">
        <v>4</v>
      </c>
    </row>
    <row r="5" s="1" customFormat="1" ht="6.96" customHeight="1">
      <c r="B5" s="17"/>
      <c r="L5" s="17"/>
    </row>
    <row r="6" s="2" customFormat="1" ht="12" customHeight="1">
      <c r="A6" s="35"/>
      <c r="B6" s="41"/>
      <c r="C6" s="35"/>
      <c r="D6" s="132" t="s">
        <v>15</v>
      </c>
      <c r="E6" s="35"/>
      <c r="F6" s="35"/>
      <c r="G6" s="35"/>
      <c r="H6" s="35"/>
      <c r="I6" s="35"/>
      <c r="J6" s="35"/>
      <c r="K6" s="35"/>
      <c r="L6" s="60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="2" customFormat="1" ht="30" customHeight="1">
      <c r="A7" s="35"/>
      <c r="B7" s="41"/>
      <c r="C7" s="35"/>
      <c r="D7" s="35"/>
      <c r="E7" s="133" t="s">
        <v>16</v>
      </c>
      <c r="F7" s="35"/>
      <c r="G7" s="35"/>
      <c r="H7" s="35"/>
      <c r="I7" s="35"/>
      <c r="J7" s="35"/>
      <c r="K7" s="35"/>
      <c r="L7" s="60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="2" customFormat="1">
      <c r="A8" s="35"/>
      <c r="B8" s="41"/>
      <c r="C8" s="35"/>
      <c r="D8" s="35"/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2" customHeight="1">
      <c r="A9" s="35"/>
      <c r="B9" s="41"/>
      <c r="C9" s="35"/>
      <c r="D9" s="132" t="s">
        <v>17</v>
      </c>
      <c r="E9" s="35"/>
      <c r="F9" s="134" t="s">
        <v>1</v>
      </c>
      <c r="G9" s="35"/>
      <c r="H9" s="35"/>
      <c r="I9" s="132" t="s">
        <v>18</v>
      </c>
      <c r="J9" s="134" t="s">
        <v>1</v>
      </c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32" t="s">
        <v>19</v>
      </c>
      <c r="E10" s="35"/>
      <c r="F10" s="134" t="s">
        <v>20</v>
      </c>
      <c r="G10" s="35"/>
      <c r="H10" s="35"/>
      <c r="I10" s="132" t="s">
        <v>21</v>
      </c>
      <c r="J10" s="135" t="str">
        <f>'Rekapitulácia stavby'!AN8</f>
        <v>30. 4. 2021</v>
      </c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0.8" customHeight="1">
      <c r="A11" s="35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2" t="s">
        <v>23</v>
      </c>
      <c r="E12" s="35"/>
      <c r="F12" s="35"/>
      <c r="G12" s="35"/>
      <c r="H12" s="35"/>
      <c r="I12" s="132" t="s">
        <v>24</v>
      </c>
      <c r="J12" s="134" t="s">
        <v>1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8" customHeight="1">
      <c r="A13" s="35"/>
      <c r="B13" s="41"/>
      <c r="C13" s="35"/>
      <c r="D13" s="35"/>
      <c r="E13" s="134" t="s">
        <v>25</v>
      </c>
      <c r="F13" s="35"/>
      <c r="G13" s="35"/>
      <c r="H13" s="35"/>
      <c r="I13" s="132" t="s">
        <v>26</v>
      </c>
      <c r="J13" s="134" t="s">
        <v>1</v>
      </c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6.96" customHeight="1">
      <c r="A14" s="35"/>
      <c r="B14" s="41"/>
      <c r="C14" s="35"/>
      <c r="D14" s="35"/>
      <c r="E14" s="35"/>
      <c r="F14" s="35"/>
      <c r="G14" s="35"/>
      <c r="H14" s="35"/>
      <c r="I14" s="35"/>
      <c r="J14" s="35"/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41"/>
      <c r="C15" s="35"/>
      <c r="D15" s="132" t="s">
        <v>27</v>
      </c>
      <c r="E15" s="35"/>
      <c r="F15" s="35"/>
      <c r="G15" s="35"/>
      <c r="H15" s="35"/>
      <c r="I15" s="132" t="s">
        <v>24</v>
      </c>
      <c r="J15" s="30" t="str">
        <f>'Rekapitulácia stavby'!AN13</f>
        <v>Vyplň údaj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8" customHeight="1">
      <c r="A16" s="35"/>
      <c r="B16" s="41"/>
      <c r="C16" s="35"/>
      <c r="D16" s="35"/>
      <c r="E16" s="30" t="str">
        <f>'Rekapitulácia stavby'!E14</f>
        <v>Vyplň údaj</v>
      </c>
      <c r="F16" s="134"/>
      <c r="G16" s="134"/>
      <c r="H16" s="134"/>
      <c r="I16" s="132" t="s">
        <v>26</v>
      </c>
      <c r="J16" s="30" t="str">
        <f>'Rekapitulácia stavby'!AN14</f>
        <v>Vyplň údaj</v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6.96" customHeight="1">
      <c r="A17" s="35"/>
      <c r="B17" s="41"/>
      <c r="C17" s="35"/>
      <c r="D17" s="35"/>
      <c r="E17" s="35"/>
      <c r="F17" s="35"/>
      <c r="G17" s="35"/>
      <c r="H17" s="35"/>
      <c r="I17" s="35"/>
      <c r="J17" s="35"/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41"/>
      <c r="C18" s="35"/>
      <c r="D18" s="132" t="s">
        <v>29</v>
      </c>
      <c r="E18" s="35"/>
      <c r="F18" s="35"/>
      <c r="G18" s="35"/>
      <c r="H18" s="35"/>
      <c r="I18" s="132" t="s">
        <v>24</v>
      </c>
      <c r="J18" s="134" t="s">
        <v>1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41"/>
      <c r="C19" s="35"/>
      <c r="D19" s="35"/>
      <c r="E19" s="134" t="s">
        <v>30</v>
      </c>
      <c r="F19" s="35"/>
      <c r="G19" s="35"/>
      <c r="H19" s="35"/>
      <c r="I19" s="132" t="s">
        <v>26</v>
      </c>
      <c r="J19" s="134" t="s">
        <v>1</v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41"/>
      <c r="C20" s="35"/>
      <c r="D20" s="35"/>
      <c r="E20" s="35"/>
      <c r="F20" s="35"/>
      <c r="G20" s="35"/>
      <c r="H20" s="35"/>
      <c r="I20" s="35"/>
      <c r="J20" s="35"/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41"/>
      <c r="C21" s="35"/>
      <c r="D21" s="132" t="s">
        <v>32</v>
      </c>
      <c r="E21" s="35"/>
      <c r="F21" s="35"/>
      <c r="G21" s="35"/>
      <c r="H21" s="35"/>
      <c r="I21" s="132" t="s">
        <v>24</v>
      </c>
      <c r="J21" s="134" t="str">
        <f>IF('Rekapitulácia stavby'!AN19="","",'Rekapitulácia stavby'!AN19)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41"/>
      <c r="C22" s="35"/>
      <c r="D22" s="35"/>
      <c r="E22" s="134" t="str">
        <f>IF('Rekapitulácia stavby'!E20="","",'Rekapitulácia stavby'!E20)</f>
        <v xml:space="preserve"> </v>
      </c>
      <c r="F22" s="35"/>
      <c r="G22" s="35"/>
      <c r="H22" s="35"/>
      <c r="I22" s="132" t="s">
        <v>26</v>
      </c>
      <c r="J22" s="134" t="str">
        <f>IF('Rekapitulácia stavby'!AN20="","",'Rekapitulácia stavby'!AN20)</f>
        <v/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41"/>
      <c r="C23" s="35"/>
      <c r="D23" s="35"/>
      <c r="E23" s="35"/>
      <c r="F23" s="35"/>
      <c r="G23" s="35"/>
      <c r="H23" s="35"/>
      <c r="I23" s="35"/>
      <c r="J23" s="35"/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41"/>
      <c r="C24" s="35"/>
      <c r="D24" s="132" t="s">
        <v>33</v>
      </c>
      <c r="E24" s="35"/>
      <c r="F24" s="35"/>
      <c r="G24" s="35"/>
      <c r="H24" s="35"/>
      <c r="I24" s="35"/>
      <c r="J24" s="35"/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8" customFormat="1" ht="16.5" customHeight="1">
      <c r="A25" s="136"/>
      <c r="B25" s="137"/>
      <c r="C25" s="136"/>
      <c r="D25" s="136"/>
      <c r="E25" s="138" t="s">
        <v>1</v>
      </c>
      <c r="F25" s="138"/>
      <c r="G25" s="138"/>
      <c r="H25" s="138"/>
      <c r="I25" s="136"/>
      <c r="J25" s="136"/>
      <c r="K25" s="136"/>
      <c r="L25" s="139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</row>
    <row r="26" s="2" customFormat="1" ht="6.96" customHeight="1">
      <c r="A26" s="35"/>
      <c r="B26" s="41"/>
      <c r="C26" s="35"/>
      <c r="D26" s="35"/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140"/>
      <c r="E27" s="140"/>
      <c r="F27" s="140"/>
      <c r="G27" s="140"/>
      <c r="H27" s="140"/>
      <c r="I27" s="140"/>
      <c r="J27" s="140"/>
      <c r="K27" s="140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25.44" customHeight="1">
      <c r="A28" s="35"/>
      <c r="B28" s="41"/>
      <c r="C28" s="35"/>
      <c r="D28" s="141" t="s">
        <v>34</v>
      </c>
      <c r="E28" s="35"/>
      <c r="F28" s="35"/>
      <c r="G28" s="35"/>
      <c r="H28" s="35"/>
      <c r="I28" s="35"/>
      <c r="J28" s="142">
        <f>ROUND(J117, 2)</f>
        <v>0</v>
      </c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0"/>
      <c r="E29" s="140"/>
      <c r="F29" s="140"/>
      <c r="G29" s="140"/>
      <c r="H29" s="140"/>
      <c r="I29" s="140"/>
      <c r="J29" s="140"/>
      <c r="K29" s="140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4.4" customHeight="1">
      <c r="A30" s="35"/>
      <c r="B30" s="41"/>
      <c r="C30" s="35"/>
      <c r="D30" s="35"/>
      <c r="E30" s="35"/>
      <c r="F30" s="143" t="s">
        <v>36</v>
      </c>
      <c r="G30" s="35"/>
      <c r="H30" s="35"/>
      <c r="I30" s="143" t="s">
        <v>35</v>
      </c>
      <c r="J30" s="143" t="s">
        <v>37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14.4" customHeight="1">
      <c r="A31" s="35"/>
      <c r="B31" s="41"/>
      <c r="C31" s="35"/>
      <c r="D31" s="144" t="s">
        <v>38</v>
      </c>
      <c r="E31" s="132" t="s">
        <v>39</v>
      </c>
      <c r="F31" s="145">
        <f>ROUND((SUM(BE117:BE139)),  2)</f>
        <v>0</v>
      </c>
      <c r="G31" s="35"/>
      <c r="H31" s="35"/>
      <c r="I31" s="146">
        <v>0.20000000000000001</v>
      </c>
      <c r="J31" s="145">
        <f>ROUND(((SUM(BE117:BE139))*I31),  2)</f>
        <v>0</v>
      </c>
      <c r="K31" s="35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132" t="s">
        <v>40</v>
      </c>
      <c r="F32" s="145">
        <f>ROUND((SUM(BF117:BF139)),  2)</f>
        <v>0</v>
      </c>
      <c r="G32" s="35"/>
      <c r="H32" s="35"/>
      <c r="I32" s="146">
        <v>0.20000000000000001</v>
      </c>
      <c r="J32" s="145">
        <f>ROUND(((SUM(BF117:BF139))*I32),  2)</f>
        <v>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35"/>
      <c r="E33" s="132" t="s">
        <v>41</v>
      </c>
      <c r="F33" s="145">
        <f>ROUND((SUM(BG117:BG139)),  2)</f>
        <v>0</v>
      </c>
      <c r="G33" s="35"/>
      <c r="H33" s="35"/>
      <c r="I33" s="146">
        <v>0.20000000000000001</v>
      </c>
      <c r="J33" s="145">
        <f>0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32" t="s">
        <v>42</v>
      </c>
      <c r="F34" s="145">
        <f>ROUND((SUM(BH117:BH139)),  2)</f>
        <v>0</v>
      </c>
      <c r="G34" s="35"/>
      <c r="H34" s="35"/>
      <c r="I34" s="146">
        <v>0.20000000000000001</v>
      </c>
      <c r="J34" s="145">
        <f>0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2" t="s">
        <v>43</v>
      </c>
      <c r="F35" s="145">
        <f>ROUND((SUM(BI117:BI139)),  2)</f>
        <v>0</v>
      </c>
      <c r="G35" s="35"/>
      <c r="H35" s="35"/>
      <c r="I35" s="146">
        <v>0</v>
      </c>
      <c r="J35" s="145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6.96" customHeight="1">
      <c r="A36" s="35"/>
      <c r="B36" s="41"/>
      <c r="C36" s="35"/>
      <c r="D36" s="35"/>
      <c r="E36" s="35"/>
      <c r="F36" s="35"/>
      <c r="G36" s="35"/>
      <c r="H36" s="35"/>
      <c r="I36" s="35"/>
      <c r="J36" s="35"/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25.44" customHeight="1">
      <c r="A37" s="35"/>
      <c r="B37" s="41"/>
      <c r="C37" s="147"/>
      <c r="D37" s="148" t="s">
        <v>44</v>
      </c>
      <c r="E37" s="149"/>
      <c r="F37" s="149"/>
      <c r="G37" s="150" t="s">
        <v>45</v>
      </c>
      <c r="H37" s="151" t="s">
        <v>46</v>
      </c>
      <c r="I37" s="149"/>
      <c r="J37" s="152">
        <f>SUM(J28:J35)</f>
        <v>0</v>
      </c>
      <c r="K37" s="153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1" customFormat="1" ht="14.4" customHeight="1">
      <c r="B39" s="17"/>
      <c r="L39" s="17"/>
    </row>
    <row r="40" s="1" customFormat="1" ht="14.4" customHeight="1">
      <c r="B40" s="17"/>
      <c r="L40" s="1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54" t="s">
        <v>47</v>
      </c>
      <c r="E50" s="155"/>
      <c r="F50" s="155"/>
      <c r="G50" s="154" t="s">
        <v>48</v>
      </c>
      <c r="H50" s="155"/>
      <c r="I50" s="155"/>
      <c r="J50" s="155"/>
      <c r="K50" s="155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56" t="s">
        <v>49</v>
      </c>
      <c r="E61" s="157"/>
      <c r="F61" s="158" t="s">
        <v>50</v>
      </c>
      <c r="G61" s="156" t="s">
        <v>49</v>
      </c>
      <c r="H61" s="157"/>
      <c r="I61" s="157"/>
      <c r="J61" s="159" t="s">
        <v>50</v>
      </c>
      <c r="K61" s="157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54" t="s">
        <v>51</v>
      </c>
      <c r="E65" s="160"/>
      <c r="F65" s="160"/>
      <c r="G65" s="154" t="s">
        <v>52</v>
      </c>
      <c r="H65" s="160"/>
      <c r="I65" s="160"/>
      <c r="J65" s="160"/>
      <c r="K65" s="160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56" t="s">
        <v>49</v>
      </c>
      <c r="E76" s="157"/>
      <c r="F76" s="158" t="s">
        <v>50</v>
      </c>
      <c r="G76" s="156" t="s">
        <v>49</v>
      </c>
      <c r="H76" s="157"/>
      <c r="I76" s="157"/>
      <c r="J76" s="159" t="s">
        <v>50</v>
      </c>
      <c r="K76" s="157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82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30" customHeight="1">
      <c r="A85" s="35"/>
      <c r="B85" s="36"/>
      <c r="C85" s="37"/>
      <c r="D85" s="37"/>
      <c r="E85" s="73" t="str">
        <f>E7</f>
        <v>MK s chodníkom, časť Rybník - 2.časť, SO 01 Prístupová komznikácia - zemné práce a podkladné vrstvy</v>
      </c>
      <c r="F85" s="37"/>
      <c r="G85" s="37"/>
      <c r="H85" s="37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2" customHeight="1">
      <c r="A87" s="35"/>
      <c r="B87" s="36"/>
      <c r="C87" s="29" t="s">
        <v>19</v>
      </c>
      <c r="D87" s="37"/>
      <c r="E87" s="37"/>
      <c r="F87" s="24" t="str">
        <f>F10</f>
        <v xml:space="preserve"> </v>
      </c>
      <c r="G87" s="37"/>
      <c r="H87" s="37"/>
      <c r="I87" s="29" t="s">
        <v>21</v>
      </c>
      <c r="J87" s="76" t="str">
        <f>IF(J10="","",J10)</f>
        <v>30. 4. 2021</v>
      </c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25.65" customHeight="1">
      <c r="A89" s="35"/>
      <c r="B89" s="36"/>
      <c r="C89" s="29" t="s">
        <v>23</v>
      </c>
      <c r="D89" s="37"/>
      <c r="E89" s="37"/>
      <c r="F89" s="24" t="str">
        <f>E13</f>
        <v>Obec Červený Kláštor</v>
      </c>
      <c r="G89" s="37"/>
      <c r="H89" s="37"/>
      <c r="I89" s="29" t="s">
        <v>29</v>
      </c>
      <c r="J89" s="33" t="str">
        <f>E19</f>
        <v>PRODESIGN STUDIO, s.r.o.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15.15" customHeight="1">
      <c r="A90" s="35"/>
      <c r="B90" s="36"/>
      <c r="C90" s="29" t="s">
        <v>27</v>
      </c>
      <c r="D90" s="37"/>
      <c r="E90" s="37"/>
      <c r="F90" s="24" t="str">
        <f>IF(E16="","",E16)</f>
        <v>Vyplň údaj</v>
      </c>
      <c r="G90" s="37"/>
      <c r="H90" s="37"/>
      <c r="I90" s="29" t="s">
        <v>32</v>
      </c>
      <c r="J90" s="33" t="str">
        <f>E22</f>
        <v xml:space="preserve"> </v>
      </c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0.32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29.28" customHeight="1">
      <c r="A92" s="35"/>
      <c r="B92" s="36"/>
      <c r="C92" s="165" t="s">
        <v>83</v>
      </c>
      <c r="D92" s="166"/>
      <c r="E92" s="166"/>
      <c r="F92" s="166"/>
      <c r="G92" s="166"/>
      <c r="H92" s="166"/>
      <c r="I92" s="166"/>
      <c r="J92" s="167" t="s">
        <v>84</v>
      </c>
      <c r="K92" s="166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2.8" customHeight="1">
      <c r="A94" s="35"/>
      <c r="B94" s="36"/>
      <c r="C94" s="168" t="s">
        <v>85</v>
      </c>
      <c r="D94" s="37"/>
      <c r="E94" s="37"/>
      <c r="F94" s="37"/>
      <c r="G94" s="37"/>
      <c r="H94" s="37"/>
      <c r="I94" s="37"/>
      <c r="J94" s="107">
        <f>J117</f>
        <v>0</v>
      </c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U94" s="14" t="s">
        <v>86</v>
      </c>
    </row>
    <row r="95" s="9" customFormat="1" ht="24.96" customHeight="1">
      <c r="A95" s="9"/>
      <c r="B95" s="169"/>
      <c r="C95" s="170"/>
      <c r="D95" s="171" t="s">
        <v>87</v>
      </c>
      <c r="E95" s="172"/>
      <c r="F95" s="172"/>
      <c r="G95" s="172"/>
      <c r="H95" s="172"/>
      <c r="I95" s="172"/>
      <c r="J95" s="173">
        <f>J118</f>
        <v>0</v>
      </c>
      <c r="K95" s="170"/>
      <c r="L95" s="174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5"/>
      <c r="C96" s="176"/>
      <c r="D96" s="177" t="s">
        <v>88</v>
      </c>
      <c r="E96" s="178"/>
      <c r="F96" s="178"/>
      <c r="G96" s="178"/>
      <c r="H96" s="178"/>
      <c r="I96" s="178"/>
      <c r="J96" s="179">
        <f>J119</f>
        <v>0</v>
      </c>
      <c r="K96" s="176"/>
      <c r="L96" s="18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5"/>
      <c r="C97" s="176"/>
      <c r="D97" s="177" t="s">
        <v>89</v>
      </c>
      <c r="E97" s="178"/>
      <c r="F97" s="178"/>
      <c r="G97" s="178"/>
      <c r="H97" s="178"/>
      <c r="I97" s="178"/>
      <c r="J97" s="179">
        <f>J130</f>
        <v>0</v>
      </c>
      <c r="K97" s="176"/>
      <c r="L97" s="18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5"/>
      <c r="C98" s="176"/>
      <c r="D98" s="177" t="s">
        <v>90</v>
      </c>
      <c r="E98" s="178"/>
      <c r="F98" s="178"/>
      <c r="G98" s="178"/>
      <c r="H98" s="178"/>
      <c r="I98" s="178"/>
      <c r="J98" s="179">
        <f>J133</f>
        <v>0</v>
      </c>
      <c r="K98" s="176"/>
      <c r="L98" s="18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5"/>
      <c r="C99" s="176"/>
      <c r="D99" s="177" t="s">
        <v>91</v>
      </c>
      <c r="E99" s="178"/>
      <c r="F99" s="178"/>
      <c r="G99" s="178"/>
      <c r="H99" s="178"/>
      <c r="I99" s="178"/>
      <c r="J99" s="179">
        <f>J138</f>
        <v>0</v>
      </c>
      <c r="K99" s="176"/>
      <c r="L99" s="18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5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60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="2" customFormat="1" ht="6.96" customHeight="1">
      <c r="A101" s="35"/>
      <c r="B101" s="63"/>
      <c r="C101" s="64"/>
      <c r="D101" s="64"/>
      <c r="E101" s="64"/>
      <c r="F101" s="64"/>
      <c r="G101" s="64"/>
      <c r="H101" s="64"/>
      <c r="I101" s="64"/>
      <c r="J101" s="64"/>
      <c r="K101" s="64"/>
      <c r="L101" s="60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5" s="2" customFormat="1" ht="6.96" customHeight="1">
      <c r="A105" s="35"/>
      <c r="B105" s="65"/>
      <c r="C105" s="66"/>
      <c r="D105" s="66"/>
      <c r="E105" s="66"/>
      <c r="F105" s="66"/>
      <c r="G105" s="66"/>
      <c r="H105" s="66"/>
      <c r="I105" s="66"/>
      <c r="J105" s="66"/>
      <c r="K105" s="66"/>
      <c r="L105" s="60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24.96" customHeight="1">
      <c r="A106" s="35"/>
      <c r="B106" s="36"/>
      <c r="C106" s="20" t="s">
        <v>92</v>
      </c>
      <c r="D106" s="37"/>
      <c r="E106" s="37"/>
      <c r="F106" s="37"/>
      <c r="G106" s="37"/>
      <c r="H106" s="37"/>
      <c r="I106" s="37"/>
      <c r="J106" s="37"/>
      <c r="K106" s="37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6.96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12" customHeight="1">
      <c r="A108" s="35"/>
      <c r="B108" s="36"/>
      <c r="C108" s="29" t="s">
        <v>15</v>
      </c>
      <c r="D108" s="37"/>
      <c r="E108" s="37"/>
      <c r="F108" s="37"/>
      <c r="G108" s="37"/>
      <c r="H108" s="37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30" customHeight="1">
      <c r="A109" s="35"/>
      <c r="B109" s="36"/>
      <c r="C109" s="37"/>
      <c r="D109" s="37"/>
      <c r="E109" s="73" t="str">
        <f>E7</f>
        <v>MK s chodníkom, časť Rybník - 2.časť, SO 01 Prístupová komznikácia - zemné práce a podkladné vrstvy</v>
      </c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19</v>
      </c>
      <c r="D111" s="37"/>
      <c r="E111" s="37"/>
      <c r="F111" s="24" t="str">
        <f>F10</f>
        <v xml:space="preserve"> </v>
      </c>
      <c r="G111" s="37"/>
      <c r="H111" s="37"/>
      <c r="I111" s="29" t="s">
        <v>21</v>
      </c>
      <c r="J111" s="76" t="str">
        <f>IF(J10="","",J10)</f>
        <v>30. 4. 2021</v>
      </c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25.65" customHeight="1">
      <c r="A113" s="35"/>
      <c r="B113" s="36"/>
      <c r="C113" s="29" t="s">
        <v>23</v>
      </c>
      <c r="D113" s="37"/>
      <c r="E113" s="37"/>
      <c r="F113" s="24" t="str">
        <f>E13</f>
        <v>Obec Červený Kláštor</v>
      </c>
      <c r="G113" s="37"/>
      <c r="H113" s="37"/>
      <c r="I113" s="29" t="s">
        <v>29</v>
      </c>
      <c r="J113" s="33" t="str">
        <f>E19</f>
        <v>PRODESIGN STUDIO, s.r.o.</v>
      </c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5.15" customHeight="1">
      <c r="A114" s="35"/>
      <c r="B114" s="36"/>
      <c r="C114" s="29" t="s">
        <v>27</v>
      </c>
      <c r="D114" s="37"/>
      <c r="E114" s="37"/>
      <c r="F114" s="24" t="str">
        <f>IF(E16="","",E16)</f>
        <v>Vyplň údaj</v>
      </c>
      <c r="G114" s="37"/>
      <c r="H114" s="37"/>
      <c r="I114" s="29" t="s">
        <v>32</v>
      </c>
      <c r="J114" s="33" t="str">
        <f>E22</f>
        <v xml:space="preserve"> </v>
      </c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0.32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11" customFormat="1" ht="29.28" customHeight="1">
      <c r="A116" s="181"/>
      <c r="B116" s="182"/>
      <c r="C116" s="183" t="s">
        <v>93</v>
      </c>
      <c r="D116" s="184" t="s">
        <v>59</v>
      </c>
      <c r="E116" s="184" t="s">
        <v>55</v>
      </c>
      <c r="F116" s="184" t="s">
        <v>56</v>
      </c>
      <c r="G116" s="184" t="s">
        <v>94</v>
      </c>
      <c r="H116" s="184" t="s">
        <v>95</v>
      </c>
      <c r="I116" s="184" t="s">
        <v>96</v>
      </c>
      <c r="J116" s="185" t="s">
        <v>84</v>
      </c>
      <c r="K116" s="186" t="s">
        <v>97</v>
      </c>
      <c r="L116" s="187"/>
      <c r="M116" s="97" t="s">
        <v>1</v>
      </c>
      <c r="N116" s="98" t="s">
        <v>38</v>
      </c>
      <c r="O116" s="98" t="s">
        <v>98</v>
      </c>
      <c r="P116" s="98" t="s">
        <v>99</v>
      </c>
      <c r="Q116" s="98" t="s">
        <v>100</v>
      </c>
      <c r="R116" s="98" t="s">
        <v>101</v>
      </c>
      <c r="S116" s="98" t="s">
        <v>102</v>
      </c>
      <c r="T116" s="99" t="s">
        <v>103</v>
      </c>
      <c r="U116" s="181"/>
      <c r="V116" s="181"/>
      <c r="W116" s="181"/>
      <c r="X116" s="181"/>
      <c r="Y116" s="181"/>
      <c r="Z116" s="181"/>
      <c r="AA116" s="181"/>
      <c r="AB116" s="181"/>
      <c r="AC116" s="181"/>
      <c r="AD116" s="181"/>
      <c r="AE116" s="181"/>
    </row>
    <row r="117" s="2" customFormat="1" ht="22.8" customHeight="1">
      <c r="A117" s="35"/>
      <c r="B117" s="36"/>
      <c r="C117" s="104" t="s">
        <v>85</v>
      </c>
      <c r="D117" s="37"/>
      <c r="E117" s="37"/>
      <c r="F117" s="37"/>
      <c r="G117" s="37"/>
      <c r="H117" s="37"/>
      <c r="I117" s="37"/>
      <c r="J117" s="188">
        <f>BK117</f>
        <v>0</v>
      </c>
      <c r="K117" s="37"/>
      <c r="L117" s="41"/>
      <c r="M117" s="100"/>
      <c r="N117" s="189"/>
      <c r="O117" s="101"/>
      <c r="P117" s="190">
        <f>P118</f>
        <v>0</v>
      </c>
      <c r="Q117" s="101"/>
      <c r="R117" s="190">
        <f>R118</f>
        <v>624.67481779999991</v>
      </c>
      <c r="S117" s="101"/>
      <c r="T117" s="191">
        <f>T118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T117" s="14" t="s">
        <v>73</v>
      </c>
      <c r="AU117" s="14" t="s">
        <v>86</v>
      </c>
      <c r="BK117" s="192">
        <f>BK118</f>
        <v>0</v>
      </c>
    </row>
    <row r="118" s="12" customFormat="1" ht="25.92" customHeight="1">
      <c r="A118" s="12"/>
      <c r="B118" s="193"/>
      <c r="C118" s="194"/>
      <c r="D118" s="195" t="s">
        <v>73</v>
      </c>
      <c r="E118" s="196" t="s">
        <v>104</v>
      </c>
      <c r="F118" s="196" t="s">
        <v>105</v>
      </c>
      <c r="G118" s="194"/>
      <c r="H118" s="194"/>
      <c r="I118" s="197"/>
      <c r="J118" s="198">
        <f>BK118</f>
        <v>0</v>
      </c>
      <c r="K118" s="194"/>
      <c r="L118" s="199"/>
      <c r="M118" s="200"/>
      <c r="N118" s="201"/>
      <c r="O118" s="201"/>
      <c r="P118" s="202">
        <f>P119+P130+P133+P138</f>
        <v>0</v>
      </c>
      <c r="Q118" s="201"/>
      <c r="R118" s="202">
        <f>R119+R130+R133+R138</f>
        <v>624.67481779999991</v>
      </c>
      <c r="S118" s="201"/>
      <c r="T118" s="203">
        <f>T119+T130+T133+T138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04" t="s">
        <v>79</v>
      </c>
      <c r="AT118" s="205" t="s">
        <v>73</v>
      </c>
      <c r="AU118" s="205" t="s">
        <v>74</v>
      </c>
      <c r="AY118" s="204" t="s">
        <v>106</v>
      </c>
      <c r="BK118" s="206">
        <f>BK119+BK130+BK133+BK138</f>
        <v>0</v>
      </c>
    </row>
    <row r="119" s="12" customFormat="1" ht="22.8" customHeight="1">
      <c r="A119" s="12"/>
      <c r="B119" s="193"/>
      <c r="C119" s="194"/>
      <c r="D119" s="195" t="s">
        <v>73</v>
      </c>
      <c r="E119" s="207" t="s">
        <v>107</v>
      </c>
      <c r="F119" s="207" t="s">
        <v>108</v>
      </c>
      <c r="G119" s="194"/>
      <c r="H119" s="194"/>
      <c r="I119" s="197"/>
      <c r="J119" s="208">
        <f>BK119</f>
        <v>0</v>
      </c>
      <c r="K119" s="194"/>
      <c r="L119" s="199"/>
      <c r="M119" s="200"/>
      <c r="N119" s="201"/>
      <c r="O119" s="201"/>
      <c r="P119" s="202">
        <f>SUM(P120:P129)</f>
        <v>0</v>
      </c>
      <c r="Q119" s="201"/>
      <c r="R119" s="202">
        <f>SUM(R120:R129)</f>
        <v>0</v>
      </c>
      <c r="S119" s="201"/>
      <c r="T119" s="203">
        <f>SUM(T120:T129)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04" t="s">
        <v>79</v>
      </c>
      <c r="AT119" s="205" t="s">
        <v>73</v>
      </c>
      <c r="AU119" s="205" t="s">
        <v>79</v>
      </c>
      <c r="AY119" s="204" t="s">
        <v>106</v>
      </c>
      <c r="BK119" s="206">
        <f>SUM(BK120:BK129)</f>
        <v>0</v>
      </c>
    </row>
    <row r="120" s="2" customFormat="1" ht="14.4" customHeight="1">
      <c r="A120" s="35"/>
      <c r="B120" s="36"/>
      <c r="C120" s="209" t="s">
        <v>79</v>
      </c>
      <c r="D120" s="209" t="s">
        <v>109</v>
      </c>
      <c r="E120" s="210" t="s">
        <v>110</v>
      </c>
      <c r="F120" s="211" t="s">
        <v>111</v>
      </c>
      <c r="G120" s="212" t="s">
        <v>112</v>
      </c>
      <c r="H120" s="213">
        <v>0.086999999999999994</v>
      </c>
      <c r="I120" s="214"/>
      <c r="J120" s="215">
        <f>ROUND(I120*H120,2)</f>
        <v>0</v>
      </c>
      <c r="K120" s="216"/>
      <c r="L120" s="41"/>
      <c r="M120" s="217" t="s">
        <v>1</v>
      </c>
      <c r="N120" s="218" t="s">
        <v>40</v>
      </c>
      <c r="O120" s="88"/>
      <c r="P120" s="219">
        <f>O120*H120</f>
        <v>0</v>
      </c>
      <c r="Q120" s="219">
        <v>0</v>
      </c>
      <c r="R120" s="219">
        <f>Q120*H120</f>
        <v>0</v>
      </c>
      <c r="S120" s="219">
        <v>0</v>
      </c>
      <c r="T120" s="220">
        <f>S120*H120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R120" s="221" t="s">
        <v>113</v>
      </c>
      <c r="AT120" s="221" t="s">
        <v>109</v>
      </c>
      <c r="AU120" s="221" t="s">
        <v>114</v>
      </c>
      <c r="AY120" s="14" t="s">
        <v>106</v>
      </c>
      <c r="BE120" s="222">
        <f>IF(N120="základná",J120,0)</f>
        <v>0</v>
      </c>
      <c r="BF120" s="222">
        <f>IF(N120="znížená",J120,0)</f>
        <v>0</v>
      </c>
      <c r="BG120" s="222">
        <f>IF(N120="zákl. prenesená",J120,0)</f>
        <v>0</v>
      </c>
      <c r="BH120" s="222">
        <f>IF(N120="zníž. prenesená",J120,0)</f>
        <v>0</v>
      </c>
      <c r="BI120" s="222">
        <f>IF(N120="nulová",J120,0)</f>
        <v>0</v>
      </c>
      <c r="BJ120" s="14" t="s">
        <v>114</v>
      </c>
      <c r="BK120" s="222">
        <f>ROUND(I120*H120,2)</f>
        <v>0</v>
      </c>
      <c r="BL120" s="14" t="s">
        <v>113</v>
      </c>
      <c r="BM120" s="221" t="s">
        <v>115</v>
      </c>
    </row>
    <row r="121" s="2" customFormat="1" ht="24.15" customHeight="1">
      <c r="A121" s="35"/>
      <c r="B121" s="36"/>
      <c r="C121" s="209" t="s">
        <v>114</v>
      </c>
      <c r="D121" s="209" t="s">
        <v>109</v>
      </c>
      <c r="E121" s="210" t="s">
        <v>116</v>
      </c>
      <c r="F121" s="211" t="s">
        <v>117</v>
      </c>
      <c r="G121" s="212" t="s">
        <v>118</v>
      </c>
      <c r="H121" s="213">
        <v>272.52999999999997</v>
      </c>
      <c r="I121" s="214"/>
      <c r="J121" s="215">
        <f>ROUND(I121*H121,2)</f>
        <v>0</v>
      </c>
      <c r="K121" s="216"/>
      <c r="L121" s="41"/>
      <c r="M121" s="217" t="s">
        <v>1</v>
      </c>
      <c r="N121" s="218" t="s">
        <v>40</v>
      </c>
      <c r="O121" s="88"/>
      <c r="P121" s="219">
        <f>O121*H121</f>
        <v>0</v>
      </c>
      <c r="Q121" s="219">
        <v>0</v>
      </c>
      <c r="R121" s="219">
        <f>Q121*H121</f>
        <v>0</v>
      </c>
      <c r="S121" s="219">
        <v>0</v>
      </c>
      <c r="T121" s="220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221" t="s">
        <v>113</v>
      </c>
      <c r="AT121" s="221" t="s">
        <v>109</v>
      </c>
      <c r="AU121" s="221" t="s">
        <v>114</v>
      </c>
      <c r="AY121" s="14" t="s">
        <v>106</v>
      </c>
      <c r="BE121" s="222">
        <f>IF(N121="základná",J121,0)</f>
        <v>0</v>
      </c>
      <c r="BF121" s="222">
        <f>IF(N121="znížená",J121,0)</f>
        <v>0</v>
      </c>
      <c r="BG121" s="222">
        <f>IF(N121="zákl. prenesená",J121,0)</f>
        <v>0</v>
      </c>
      <c r="BH121" s="222">
        <f>IF(N121="zníž. prenesená",J121,0)</f>
        <v>0</v>
      </c>
      <c r="BI121" s="222">
        <f>IF(N121="nulová",J121,0)</f>
        <v>0</v>
      </c>
      <c r="BJ121" s="14" t="s">
        <v>114</v>
      </c>
      <c r="BK121" s="222">
        <f>ROUND(I121*H121,2)</f>
        <v>0</v>
      </c>
      <c r="BL121" s="14" t="s">
        <v>113</v>
      </c>
      <c r="BM121" s="221" t="s">
        <v>119</v>
      </c>
    </row>
    <row r="122" s="2" customFormat="1" ht="24.15" customHeight="1">
      <c r="A122" s="35"/>
      <c r="B122" s="36"/>
      <c r="C122" s="209" t="s">
        <v>120</v>
      </c>
      <c r="D122" s="209" t="s">
        <v>109</v>
      </c>
      <c r="E122" s="210" t="s">
        <v>121</v>
      </c>
      <c r="F122" s="211" t="s">
        <v>122</v>
      </c>
      <c r="G122" s="212" t="s">
        <v>118</v>
      </c>
      <c r="H122" s="213">
        <v>272.52999999999997</v>
      </c>
      <c r="I122" s="214"/>
      <c r="J122" s="215">
        <f>ROUND(I122*H122,2)</f>
        <v>0</v>
      </c>
      <c r="K122" s="216"/>
      <c r="L122" s="41"/>
      <c r="M122" s="217" t="s">
        <v>1</v>
      </c>
      <c r="N122" s="218" t="s">
        <v>40</v>
      </c>
      <c r="O122" s="88"/>
      <c r="P122" s="219">
        <f>O122*H122</f>
        <v>0</v>
      </c>
      <c r="Q122" s="219">
        <v>0</v>
      </c>
      <c r="R122" s="219">
        <f>Q122*H122</f>
        <v>0</v>
      </c>
      <c r="S122" s="219">
        <v>0</v>
      </c>
      <c r="T122" s="220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21" t="s">
        <v>113</v>
      </c>
      <c r="AT122" s="221" t="s">
        <v>109</v>
      </c>
      <c r="AU122" s="221" t="s">
        <v>114</v>
      </c>
      <c r="AY122" s="14" t="s">
        <v>106</v>
      </c>
      <c r="BE122" s="222">
        <f>IF(N122="základná",J122,0)</f>
        <v>0</v>
      </c>
      <c r="BF122" s="222">
        <f>IF(N122="znížená",J122,0)</f>
        <v>0</v>
      </c>
      <c r="BG122" s="222">
        <f>IF(N122="zákl. prenesená",J122,0)</f>
        <v>0</v>
      </c>
      <c r="BH122" s="222">
        <f>IF(N122="zníž. prenesená",J122,0)</f>
        <v>0</v>
      </c>
      <c r="BI122" s="222">
        <f>IF(N122="nulová",J122,0)</f>
        <v>0</v>
      </c>
      <c r="BJ122" s="14" t="s">
        <v>114</v>
      </c>
      <c r="BK122" s="222">
        <f>ROUND(I122*H122,2)</f>
        <v>0</v>
      </c>
      <c r="BL122" s="14" t="s">
        <v>113</v>
      </c>
      <c r="BM122" s="221" t="s">
        <v>123</v>
      </c>
    </row>
    <row r="123" s="2" customFormat="1" ht="14.4" customHeight="1">
      <c r="A123" s="35"/>
      <c r="B123" s="36"/>
      <c r="C123" s="209" t="s">
        <v>113</v>
      </c>
      <c r="D123" s="209" t="s">
        <v>109</v>
      </c>
      <c r="E123" s="210" t="s">
        <v>124</v>
      </c>
      <c r="F123" s="211" t="s">
        <v>125</v>
      </c>
      <c r="G123" s="212" t="s">
        <v>118</v>
      </c>
      <c r="H123" s="213">
        <v>10.24</v>
      </c>
      <c r="I123" s="214"/>
      <c r="J123" s="215">
        <f>ROUND(I123*H123,2)</f>
        <v>0</v>
      </c>
      <c r="K123" s="216"/>
      <c r="L123" s="41"/>
      <c r="M123" s="217" t="s">
        <v>1</v>
      </c>
      <c r="N123" s="218" t="s">
        <v>40</v>
      </c>
      <c r="O123" s="88"/>
      <c r="P123" s="219">
        <f>O123*H123</f>
        <v>0</v>
      </c>
      <c r="Q123" s="219">
        <v>0</v>
      </c>
      <c r="R123" s="219">
        <f>Q123*H123</f>
        <v>0</v>
      </c>
      <c r="S123" s="219">
        <v>0</v>
      </c>
      <c r="T123" s="220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21" t="s">
        <v>113</v>
      </c>
      <c r="AT123" s="221" t="s">
        <v>109</v>
      </c>
      <c r="AU123" s="221" t="s">
        <v>114</v>
      </c>
      <c r="AY123" s="14" t="s">
        <v>106</v>
      </c>
      <c r="BE123" s="222">
        <f>IF(N123="základná",J123,0)</f>
        <v>0</v>
      </c>
      <c r="BF123" s="222">
        <f>IF(N123="znížená",J123,0)</f>
        <v>0</v>
      </c>
      <c r="BG123" s="222">
        <f>IF(N123="zákl. prenesená",J123,0)</f>
        <v>0</v>
      </c>
      <c r="BH123" s="222">
        <f>IF(N123="zníž. prenesená",J123,0)</f>
        <v>0</v>
      </c>
      <c r="BI123" s="222">
        <f>IF(N123="nulová",J123,0)</f>
        <v>0</v>
      </c>
      <c r="BJ123" s="14" t="s">
        <v>114</v>
      </c>
      <c r="BK123" s="222">
        <f>ROUND(I123*H123,2)</f>
        <v>0</v>
      </c>
      <c r="BL123" s="14" t="s">
        <v>113</v>
      </c>
      <c r="BM123" s="221" t="s">
        <v>126</v>
      </c>
    </row>
    <row r="124" s="2" customFormat="1" ht="37.8" customHeight="1">
      <c r="A124" s="35"/>
      <c r="B124" s="36"/>
      <c r="C124" s="209" t="s">
        <v>127</v>
      </c>
      <c r="D124" s="209" t="s">
        <v>109</v>
      </c>
      <c r="E124" s="210" t="s">
        <v>128</v>
      </c>
      <c r="F124" s="211" t="s">
        <v>129</v>
      </c>
      <c r="G124" s="212" t="s">
        <v>118</v>
      </c>
      <c r="H124" s="213">
        <v>10.24</v>
      </c>
      <c r="I124" s="214"/>
      <c r="J124" s="215">
        <f>ROUND(I124*H124,2)</f>
        <v>0</v>
      </c>
      <c r="K124" s="216"/>
      <c r="L124" s="41"/>
      <c r="M124" s="217" t="s">
        <v>1</v>
      </c>
      <c r="N124" s="218" t="s">
        <v>40</v>
      </c>
      <c r="O124" s="88"/>
      <c r="P124" s="219">
        <f>O124*H124</f>
        <v>0</v>
      </c>
      <c r="Q124" s="219">
        <v>0</v>
      </c>
      <c r="R124" s="219">
        <f>Q124*H124</f>
        <v>0</v>
      </c>
      <c r="S124" s="219">
        <v>0</v>
      </c>
      <c r="T124" s="220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21" t="s">
        <v>113</v>
      </c>
      <c r="AT124" s="221" t="s">
        <v>109</v>
      </c>
      <c r="AU124" s="221" t="s">
        <v>114</v>
      </c>
      <c r="AY124" s="14" t="s">
        <v>106</v>
      </c>
      <c r="BE124" s="222">
        <f>IF(N124="základná",J124,0)</f>
        <v>0</v>
      </c>
      <c r="BF124" s="222">
        <f>IF(N124="znížená",J124,0)</f>
        <v>0</v>
      </c>
      <c r="BG124" s="222">
        <f>IF(N124="zákl. prenesená",J124,0)</f>
        <v>0</v>
      </c>
      <c r="BH124" s="222">
        <f>IF(N124="zníž. prenesená",J124,0)</f>
        <v>0</v>
      </c>
      <c r="BI124" s="222">
        <f>IF(N124="nulová",J124,0)</f>
        <v>0</v>
      </c>
      <c r="BJ124" s="14" t="s">
        <v>114</v>
      </c>
      <c r="BK124" s="222">
        <f>ROUND(I124*H124,2)</f>
        <v>0</v>
      </c>
      <c r="BL124" s="14" t="s">
        <v>113</v>
      </c>
      <c r="BM124" s="221" t="s">
        <v>130</v>
      </c>
    </row>
    <row r="125" s="2" customFormat="1" ht="24.15" customHeight="1">
      <c r="A125" s="35"/>
      <c r="B125" s="36"/>
      <c r="C125" s="209" t="s">
        <v>131</v>
      </c>
      <c r="D125" s="209" t="s">
        <v>109</v>
      </c>
      <c r="E125" s="210" t="s">
        <v>132</v>
      </c>
      <c r="F125" s="211" t="s">
        <v>133</v>
      </c>
      <c r="G125" s="212" t="s">
        <v>118</v>
      </c>
      <c r="H125" s="213">
        <v>272.52999999999997</v>
      </c>
      <c r="I125" s="214"/>
      <c r="J125" s="215">
        <f>ROUND(I125*H125,2)</f>
        <v>0</v>
      </c>
      <c r="K125" s="216"/>
      <c r="L125" s="41"/>
      <c r="M125" s="217" t="s">
        <v>1</v>
      </c>
      <c r="N125" s="218" t="s">
        <v>40</v>
      </c>
      <c r="O125" s="88"/>
      <c r="P125" s="219">
        <f>O125*H125</f>
        <v>0</v>
      </c>
      <c r="Q125" s="219">
        <v>0</v>
      </c>
      <c r="R125" s="219">
        <f>Q125*H125</f>
        <v>0</v>
      </c>
      <c r="S125" s="219">
        <v>0</v>
      </c>
      <c r="T125" s="220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21" t="s">
        <v>113</v>
      </c>
      <c r="AT125" s="221" t="s">
        <v>109</v>
      </c>
      <c r="AU125" s="221" t="s">
        <v>114</v>
      </c>
      <c r="AY125" s="14" t="s">
        <v>106</v>
      </c>
      <c r="BE125" s="222">
        <f>IF(N125="základná",J125,0)</f>
        <v>0</v>
      </c>
      <c r="BF125" s="222">
        <f>IF(N125="znížená",J125,0)</f>
        <v>0</v>
      </c>
      <c r="BG125" s="222">
        <f>IF(N125="zákl. prenesená",J125,0)</f>
        <v>0</v>
      </c>
      <c r="BH125" s="222">
        <f>IF(N125="zníž. prenesená",J125,0)</f>
        <v>0</v>
      </c>
      <c r="BI125" s="222">
        <f>IF(N125="nulová",J125,0)</f>
        <v>0</v>
      </c>
      <c r="BJ125" s="14" t="s">
        <v>114</v>
      </c>
      <c r="BK125" s="222">
        <f>ROUND(I125*H125,2)</f>
        <v>0</v>
      </c>
      <c r="BL125" s="14" t="s">
        <v>113</v>
      </c>
      <c r="BM125" s="221" t="s">
        <v>134</v>
      </c>
    </row>
    <row r="126" s="2" customFormat="1" ht="24.15" customHeight="1">
      <c r="A126" s="35"/>
      <c r="B126" s="36"/>
      <c r="C126" s="209" t="s">
        <v>135</v>
      </c>
      <c r="D126" s="209" t="s">
        <v>109</v>
      </c>
      <c r="E126" s="210" t="s">
        <v>136</v>
      </c>
      <c r="F126" s="211" t="s">
        <v>137</v>
      </c>
      <c r="G126" s="212" t="s">
        <v>118</v>
      </c>
      <c r="H126" s="213">
        <v>272.52999999999997</v>
      </c>
      <c r="I126" s="214"/>
      <c r="J126" s="215">
        <f>ROUND(I126*H126,2)</f>
        <v>0</v>
      </c>
      <c r="K126" s="216"/>
      <c r="L126" s="41"/>
      <c r="M126" s="217" t="s">
        <v>1</v>
      </c>
      <c r="N126" s="218" t="s">
        <v>40</v>
      </c>
      <c r="O126" s="88"/>
      <c r="P126" s="219">
        <f>O126*H126</f>
        <v>0</v>
      </c>
      <c r="Q126" s="219">
        <v>0</v>
      </c>
      <c r="R126" s="219">
        <f>Q126*H126</f>
        <v>0</v>
      </c>
      <c r="S126" s="219">
        <v>0</v>
      </c>
      <c r="T126" s="220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21" t="s">
        <v>113</v>
      </c>
      <c r="AT126" s="221" t="s">
        <v>109</v>
      </c>
      <c r="AU126" s="221" t="s">
        <v>114</v>
      </c>
      <c r="AY126" s="14" t="s">
        <v>106</v>
      </c>
      <c r="BE126" s="222">
        <f>IF(N126="základná",J126,0)</f>
        <v>0</v>
      </c>
      <c r="BF126" s="222">
        <f>IF(N126="znížená",J126,0)</f>
        <v>0</v>
      </c>
      <c r="BG126" s="222">
        <f>IF(N126="zákl. prenesená",J126,0)</f>
        <v>0</v>
      </c>
      <c r="BH126" s="222">
        <f>IF(N126="zníž. prenesená",J126,0)</f>
        <v>0</v>
      </c>
      <c r="BI126" s="222">
        <f>IF(N126="nulová",J126,0)</f>
        <v>0</v>
      </c>
      <c r="BJ126" s="14" t="s">
        <v>114</v>
      </c>
      <c r="BK126" s="222">
        <f>ROUND(I126*H126,2)</f>
        <v>0</v>
      </c>
      <c r="BL126" s="14" t="s">
        <v>113</v>
      </c>
      <c r="BM126" s="221" t="s">
        <v>138</v>
      </c>
    </row>
    <row r="127" s="2" customFormat="1" ht="14.4" customHeight="1">
      <c r="A127" s="35"/>
      <c r="B127" s="36"/>
      <c r="C127" s="209" t="s">
        <v>139</v>
      </c>
      <c r="D127" s="209" t="s">
        <v>109</v>
      </c>
      <c r="E127" s="210" t="s">
        <v>140</v>
      </c>
      <c r="F127" s="211" t="s">
        <v>141</v>
      </c>
      <c r="G127" s="212" t="s">
        <v>118</v>
      </c>
      <c r="H127" s="213">
        <v>272.52999999999997</v>
      </c>
      <c r="I127" s="214"/>
      <c r="J127" s="215">
        <f>ROUND(I127*H127,2)</f>
        <v>0</v>
      </c>
      <c r="K127" s="216"/>
      <c r="L127" s="41"/>
      <c r="M127" s="217" t="s">
        <v>1</v>
      </c>
      <c r="N127" s="218" t="s">
        <v>40</v>
      </c>
      <c r="O127" s="88"/>
      <c r="P127" s="219">
        <f>O127*H127</f>
        <v>0</v>
      </c>
      <c r="Q127" s="219">
        <v>0</v>
      </c>
      <c r="R127" s="219">
        <f>Q127*H127</f>
        <v>0</v>
      </c>
      <c r="S127" s="219">
        <v>0</v>
      </c>
      <c r="T127" s="220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21" t="s">
        <v>113</v>
      </c>
      <c r="AT127" s="221" t="s">
        <v>109</v>
      </c>
      <c r="AU127" s="221" t="s">
        <v>114</v>
      </c>
      <c r="AY127" s="14" t="s">
        <v>106</v>
      </c>
      <c r="BE127" s="222">
        <f>IF(N127="základná",J127,0)</f>
        <v>0</v>
      </c>
      <c r="BF127" s="222">
        <f>IF(N127="znížená",J127,0)</f>
        <v>0</v>
      </c>
      <c r="BG127" s="222">
        <f>IF(N127="zákl. prenesená",J127,0)</f>
        <v>0</v>
      </c>
      <c r="BH127" s="222">
        <f>IF(N127="zníž. prenesená",J127,0)</f>
        <v>0</v>
      </c>
      <c r="BI127" s="222">
        <f>IF(N127="nulová",J127,0)</f>
        <v>0</v>
      </c>
      <c r="BJ127" s="14" t="s">
        <v>114</v>
      </c>
      <c r="BK127" s="222">
        <f>ROUND(I127*H127,2)</f>
        <v>0</v>
      </c>
      <c r="BL127" s="14" t="s">
        <v>113</v>
      </c>
      <c r="BM127" s="221" t="s">
        <v>142</v>
      </c>
    </row>
    <row r="128" s="2" customFormat="1" ht="14.4" customHeight="1">
      <c r="A128" s="35"/>
      <c r="B128" s="36"/>
      <c r="C128" s="209" t="s">
        <v>143</v>
      </c>
      <c r="D128" s="209" t="s">
        <v>109</v>
      </c>
      <c r="E128" s="210" t="s">
        <v>144</v>
      </c>
      <c r="F128" s="211" t="s">
        <v>145</v>
      </c>
      <c r="G128" s="212" t="s">
        <v>146</v>
      </c>
      <c r="H128" s="213">
        <v>545.05999999999995</v>
      </c>
      <c r="I128" s="214"/>
      <c r="J128" s="215">
        <f>ROUND(I128*H128,2)</f>
        <v>0</v>
      </c>
      <c r="K128" s="216"/>
      <c r="L128" s="41"/>
      <c r="M128" s="217" t="s">
        <v>1</v>
      </c>
      <c r="N128" s="218" t="s">
        <v>40</v>
      </c>
      <c r="O128" s="88"/>
      <c r="P128" s="219">
        <f>O128*H128</f>
        <v>0</v>
      </c>
      <c r="Q128" s="219">
        <v>0</v>
      </c>
      <c r="R128" s="219">
        <f>Q128*H128</f>
        <v>0</v>
      </c>
      <c r="S128" s="219">
        <v>0</v>
      </c>
      <c r="T128" s="220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21" t="s">
        <v>113</v>
      </c>
      <c r="AT128" s="221" t="s">
        <v>109</v>
      </c>
      <c r="AU128" s="221" t="s">
        <v>114</v>
      </c>
      <c r="AY128" s="14" t="s">
        <v>106</v>
      </c>
      <c r="BE128" s="222">
        <f>IF(N128="základná",J128,0)</f>
        <v>0</v>
      </c>
      <c r="BF128" s="222">
        <f>IF(N128="znížená",J128,0)</f>
        <v>0</v>
      </c>
      <c r="BG128" s="222">
        <f>IF(N128="zákl. prenesená",J128,0)</f>
        <v>0</v>
      </c>
      <c r="BH128" s="222">
        <f>IF(N128="zníž. prenesená",J128,0)</f>
        <v>0</v>
      </c>
      <c r="BI128" s="222">
        <f>IF(N128="nulová",J128,0)</f>
        <v>0</v>
      </c>
      <c r="BJ128" s="14" t="s">
        <v>114</v>
      </c>
      <c r="BK128" s="222">
        <f>ROUND(I128*H128,2)</f>
        <v>0</v>
      </c>
      <c r="BL128" s="14" t="s">
        <v>113</v>
      </c>
      <c r="BM128" s="221" t="s">
        <v>147</v>
      </c>
    </row>
    <row r="129" s="2" customFormat="1" ht="24.15" customHeight="1">
      <c r="A129" s="35"/>
      <c r="B129" s="36"/>
      <c r="C129" s="209" t="s">
        <v>148</v>
      </c>
      <c r="D129" s="209" t="s">
        <v>109</v>
      </c>
      <c r="E129" s="210" t="s">
        <v>149</v>
      </c>
      <c r="F129" s="211" t="s">
        <v>150</v>
      </c>
      <c r="G129" s="212" t="s">
        <v>146</v>
      </c>
      <c r="H129" s="213">
        <v>23.16</v>
      </c>
      <c r="I129" s="214"/>
      <c r="J129" s="215">
        <f>ROUND(I129*H129,2)</f>
        <v>0</v>
      </c>
      <c r="K129" s="216"/>
      <c r="L129" s="41"/>
      <c r="M129" s="217" t="s">
        <v>1</v>
      </c>
      <c r="N129" s="218" t="s">
        <v>40</v>
      </c>
      <c r="O129" s="88"/>
      <c r="P129" s="219">
        <f>O129*H129</f>
        <v>0</v>
      </c>
      <c r="Q129" s="219">
        <v>0</v>
      </c>
      <c r="R129" s="219">
        <f>Q129*H129</f>
        <v>0</v>
      </c>
      <c r="S129" s="219">
        <v>0</v>
      </c>
      <c r="T129" s="220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21" t="s">
        <v>113</v>
      </c>
      <c r="AT129" s="221" t="s">
        <v>109</v>
      </c>
      <c r="AU129" s="221" t="s">
        <v>114</v>
      </c>
      <c r="AY129" s="14" t="s">
        <v>106</v>
      </c>
      <c r="BE129" s="222">
        <f>IF(N129="základná",J129,0)</f>
        <v>0</v>
      </c>
      <c r="BF129" s="222">
        <f>IF(N129="znížená",J129,0)</f>
        <v>0</v>
      </c>
      <c r="BG129" s="222">
        <f>IF(N129="zákl. prenesená",J129,0)</f>
        <v>0</v>
      </c>
      <c r="BH129" s="222">
        <f>IF(N129="zníž. prenesená",J129,0)</f>
        <v>0</v>
      </c>
      <c r="BI129" s="222">
        <f>IF(N129="nulová",J129,0)</f>
        <v>0</v>
      </c>
      <c r="BJ129" s="14" t="s">
        <v>114</v>
      </c>
      <c r="BK129" s="222">
        <f>ROUND(I129*H129,2)</f>
        <v>0</v>
      </c>
      <c r="BL129" s="14" t="s">
        <v>113</v>
      </c>
      <c r="BM129" s="221" t="s">
        <v>151</v>
      </c>
    </row>
    <row r="130" s="12" customFormat="1" ht="22.8" customHeight="1">
      <c r="A130" s="12"/>
      <c r="B130" s="193"/>
      <c r="C130" s="194"/>
      <c r="D130" s="195" t="s">
        <v>73</v>
      </c>
      <c r="E130" s="207" t="s">
        <v>152</v>
      </c>
      <c r="F130" s="207" t="s">
        <v>153</v>
      </c>
      <c r="G130" s="194"/>
      <c r="H130" s="194"/>
      <c r="I130" s="197"/>
      <c r="J130" s="208">
        <f>BK130</f>
        <v>0</v>
      </c>
      <c r="K130" s="194"/>
      <c r="L130" s="199"/>
      <c r="M130" s="200"/>
      <c r="N130" s="201"/>
      <c r="O130" s="201"/>
      <c r="P130" s="202">
        <f>SUM(P131:P132)</f>
        <v>0</v>
      </c>
      <c r="Q130" s="201"/>
      <c r="R130" s="202">
        <f>SUM(R131:R132)</f>
        <v>18.342170000000003</v>
      </c>
      <c r="S130" s="201"/>
      <c r="T130" s="203">
        <f>SUM(T131:T132)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04" t="s">
        <v>79</v>
      </c>
      <c r="AT130" s="205" t="s">
        <v>73</v>
      </c>
      <c r="AU130" s="205" t="s">
        <v>79</v>
      </c>
      <c r="AY130" s="204" t="s">
        <v>106</v>
      </c>
      <c r="BK130" s="206">
        <f>SUM(BK131:BK132)</f>
        <v>0</v>
      </c>
    </row>
    <row r="131" s="2" customFormat="1" ht="14.4" customHeight="1">
      <c r="A131" s="35"/>
      <c r="B131" s="36"/>
      <c r="C131" s="209" t="s">
        <v>154</v>
      </c>
      <c r="D131" s="209" t="s">
        <v>109</v>
      </c>
      <c r="E131" s="210" t="s">
        <v>155</v>
      </c>
      <c r="F131" s="211" t="s">
        <v>156</v>
      </c>
      <c r="G131" s="212" t="s">
        <v>118</v>
      </c>
      <c r="H131" s="213">
        <v>9.2400000000000002</v>
      </c>
      <c r="I131" s="214"/>
      <c r="J131" s="215">
        <f>ROUND(I131*H131,2)</f>
        <v>0</v>
      </c>
      <c r="K131" s="216"/>
      <c r="L131" s="41"/>
      <c r="M131" s="217" t="s">
        <v>1</v>
      </c>
      <c r="N131" s="218" t="s">
        <v>40</v>
      </c>
      <c r="O131" s="88"/>
      <c r="P131" s="219">
        <f>O131*H131</f>
        <v>0</v>
      </c>
      <c r="Q131" s="219">
        <v>1.9205000000000001</v>
      </c>
      <c r="R131" s="219">
        <f>Q131*H131</f>
        <v>17.745420000000003</v>
      </c>
      <c r="S131" s="219">
        <v>0</v>
      </c>
      <c r="T131" s="220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21" t="s">
        <v>113</v>
      </c>
      <c r="AT131" s="221" t="s">
        <v>109</v>
      </c>
      <c r="AU131" s="221" t="s">
        <v>114</v>
      </c>
      <c r="AY131" s="14" t="s">
        <v>106</v>
      </c>
      <c r="BE131" s="222">
        <f>IF(N131="základná",J131,0)</f>
        <v>0</v>
      </c>
      <c r="BF131" s="222">
        <f>IF(N131="znížená",J131,0)</f>
        <v>0</v>
      </c>
      <c r="BG131" s="222">
        <f>IF(N131="zákl. prenesená",J131,0)</f>
        <v>0</v>
      </c>
      <c r="BH131" s="222">
        <f>IF(N131="zníž. prenesená",J131,0)</f>
        <v>0</v>
      </c>
      <c r="BI131" s="222">
        <f>IF(N131="nulová",J131,0)</f>
        <v>0</v>
      </c>
      <c r="BJ131" s="14" t="s">
        <v>114</v>
      </c>
      <c r="BK131" s="222">
        <f>ROUND(I131*H131,2)</f>
        <v>0</v>
      </c>
      <c r="BL131" s="14" t="s">
        <v>113</v>
      </c>
      <c r="BM131" s="221" t="s">
        <v>157</v>
      </c>
    </row>
    <row r="132" s="2" customFormat="1" ht="24.15" customHeight="1">
      <c r="A132" s="35"/>
      <c r="B132" s="36"/>
      <c r="C132" s="209" t="s">
        <v>158</v>
      </c>
      <c r="D132" s="209" t="s">
        <v>109</v>
      </c>
      <c r="E132" s="210" t="s">
        <v>159</v>
      </c>
      <c r="F132" s="211" t="s">
        <v>160</v>
      </c>
      <c r="G132" s="212" t="s">
        <v>161</v>
      </c>
      <c r="H132" s="213">
        <v>77</v>
      </c>
      <c r="I132" s="214"/>
      <c r="J132" s="215">
        <f>ROUND(I132*H132,2)</f>
        <v>0</v>
      </c>
      <c r="K132" s="216"/>
      <c r="L132" s="41"/>
      <c r="M132" s="217" t="s">
        <v>1</v>
      </c>
      <c r="N132" s="218" t="s">
        <v>40</v>
      </c>
      <c r="O132" s="88"/>
      <c r="P132" s="219">
        <f>O132*H132</f>
        <v>0</v>
      </c>
      <c r="Q132" s="219">
        <v>0.0077499999999999999</v>
      </c>
      <c r="R132" s="219">
        <f>Q132*H132</f>
        <v>0.59675</v>
      </c>
      <c r="S132" s="219">
        <v>0</v>
      </c>
      <c r="T132" s="220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21" t="s">
        <v>113</v>
      </c>
      <c r="AT132" s="221" t="s">
        <v>109</v>
      </c>
      <c r="AU132" s="221" t="s">
        <v>114</v>
      </c>
      <c r="AY132" s="14" t="s">
        <v>106</v>
      </c>
      <c r="BE132" s="222">
        <f>IF(N132="základná",J132,0)</f>
        <v>0</v>
      </c>
      <c r="BF132" s="222">
        <f>IF(N132="znížená",J132,0)</f>
        <v>0</v>
      </c>
      <c r="BG132" s="222">
        <f>IF(N132="zákl. prenesená",J132,0)</f>
        <v>0</v>
      </c>
      <c r="BH132" s="222">
        <f>IF(N132="zníž. prenesená",J132,0)</f>
        <v>0</v>
      </c>
      <c r="BI132" s="222">
        <f>IF(N132="nulová",J132,0)</f>
        <v>0</v>
      </c>
      <c r="BJ132" s="14" t="s">
        <v>114</v>
      </c>
      <c r="BK132" s="222">
        <f>ROUND(I132*H132,2)</f>
        <v>0</v>
      </c>
      <c r="BL132" s="14" t="s">
        <v>113</v>
      </c>
      <c r="BM132" s="221" t="s">
        <v>162</v>
      </c>
    </row>
    <row r="133" s="12" customFormat="1" ht="22.8" customHeight="1">
      <c r="A133" s="12"/>
      <c r="B133" s="193"/>
      <c r="C133" s="194"/>
      <c r="D133" s="195" t="s">
        <v>73</v>
      </c>
      <c r="E133" s="207" t="s">
        <v>163</v>
      </c>
      <c r="F133" s="207" t="s">
        <v>164</v>
      </c>
      <c r="G133" s="194"/>
      <c r="H133" s="194"/>
      <c r="I133" s="197"/>
      <c r="J133" s="208">
        <f>BK133</f>
        <v>0</v>
      </c>
      <c r="K133" s="194"/>
      <c r="L133" s="199"/>
      <c r="M133" s="200"/>
      <c r="N133" s="201"/>
      <c r="O133" s="201"/>
      <c r="P133" s="202">
        <f>SUM(P134:P137)</f>
        <v>0</v>
      </c>
      <c r="Q133" s="201"/>
      <c r="R133" s="202">
        <f>SUM(R134:R137)</f>
        <v>606.3326477999999</v>
      </c>
      <c r="S133" s="201"/>
      <c r="T133" s="203">
        <f>SUM(T134:T137)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04" t="s">
        <v>79</v>
      </c>
      <c r="AT133" s="205" t="s">
        <v>73</v>
      </c>
      <c r="AU133" s="205" t="s">
        <v>79</v>
      </c>
      <c r="AY133" s="204" t="s">
        <v>106</v>
      </c>
      <c r="BK133" s="206">
        <f>SUM(BK134:BK137)</f>
        <v>0</v>
      </c>
    </row>
    <row r="134" s="2" customFormat="1" ht="24.15" customHeight="1">
      <c r="A134" s="35"/>
      <c r="B134" s="36"/>
      <c r="C134" s="209" t="s">
        <v>165</v>
      </c>
      <c r="D134" s="209" t="s">
        <v>109</v>
      </c>
      <c r="E134" s="210" t="s">
        <v>166</v>
      </c>
      <c r="F134" s="211" t="s">
        <v>167</v>
      </c>
      <c r="G134" s="212" t="s">
        <v>146</v>
      </c>
      <c r="H134" s="213">
        <v>545.05999999999995</v>
      </c>
      <c r="I134" s="214"/>
      <c r="J134" s="215">
        <f>ROUND(I134*H134,2)</f>
        <v>0</v>
      </c>
      <c r="K134" s="216"/>
      <c r="L134" s="41"/>
      <c r="M134" s="217" t="s">
        <v>1</v>
      </c>
      <c r="N134" s="218" t="s">
        <v>40</v>
      </c>
      <c r="O134" s="88"/>
      <c r="P134" s="219">
        <f>O134*H134</f>
        <v>0</v>
      </c>
      <c r="Q134" s="219">
        <v>0.0022499999999999998</v>
      </c>
      <c r="R134" s="219">
        <f>Q134*H134</f>
        <v>1.2263849999999998</v>
      </c>
      <c r="S134" s="219">
        <v>0</v>
      </c>
      <c r="T134" s="220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21" t="s">
        <v>113</v>
      </c>
      <c r="AT134" s="221" t="s">
        <v>109</v>
      </c>
      <c r="AU134" s="221" t="s">
        <v>114</v>
      </c>
      <c r="AY134" s="14" t="s">
        <v>106</v>
      </c>
      <c r="BE134" s="222">
        <f>IF(N134="základná",J134,0)</f>
        <v>0</v>
      </c>
      <c r="BF134" s="222">
        <f>IF(N134="znížená",J134,0)</f>
        <v>0</v>
      </c>
      <c r="BG134" s="222">
        <f>IF(N134="zákl. prenesená",J134,0)</f>
        <v>0</v>
      </c>
      <c r="BH134" s="222">
        <f>IF(N134="zníž. prenesená",J134,0)</f>
        <v>0</v>
      </c>
      <c r="BI134" s="222">
        <f>IF(N134="nulová",J134,0)</f>
        <v>0</v>
      </c>
      <c r="BJ134" s="14" t="s">
        <v>114</v>
      </c>
      <c r="BK134" s="222">
        <f>ROUND(I134*H134,2)</f>
        <v>0</v>
      </c>
      <c r="BL134" s="14" t="s">
        <v>113</v>
      </c>
      <c r="BM134" s="221" t="s">
        <v>168</v>
      </c>
    </row>
    <row r="135" s="2" customFormat="1" ht="14.4" customHeight="1">
      <c r="A135" s="35"/>
      <c r="B135" s="36"/>
      <c r="C135" s="223" t="s">
        <v>169</v>
      </c>
      <c r="D135" s="223" t="s">
        <v>170</v>
      </c>
      <c r="E135" s="224" t="s">
        <v>171</v>
      </c>
      <c r="F135" s="225" t="s">
        <v>172</v>
      </c>
      <c r="G135" s="226" t="s">
        <v>146</v>
      </c>
      <c r="H135" s="227">
        <v>599.5</v>
      </c>
      <c r="I135" s="228"/>
      <c r="J135" s="229">
        <f>ROUND(I135*H135,2)</f>
        <v>0</v>
      </c>
      <c r="K135" s="230"/>
      <c r="L135" s="231"/>
      <c r="M135" s="232" t="s">
        <v>1</v>
      </c>
      <c r="N135" s="233" t="s">
        <v>40</v>
      </c>
      <c r="O135" s="88"/>
      <c r="P135" s="219">
        <f>O135*H135</f>
        <v>0</v>
      </c>
      <c r="Q135" s="219">
        <v>0.128</v>
      </c>
      <c r="R135" s="219">
        <f>Q135*H135</f>
        <v>76.736000000000004</v>
      </c>
      <c r="S135" s="219">
        <v>0</v>
      </c>
      <c r="T135" s="220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21" t="s">
        <v>139</v>
      </c>
      <c r="AT135" s="221" t="s">
        <v>170</v>
      </c>
      <c r="AU135" s="221" t="s">
        <v>114</v>
      </c>
      <c r="AY135" s="14" t="s">
        <v>106</v>
      </c>
      <c r="BE135" s="222">
        <f>IF(N135="základná",J135,0)</f>
        <v>0</v>
      </c>
      <c r="BF135" s="222">
        <f>IF(N135="znížená",J135,0)</f>
        <v>0</v>
      </c>
      <c r="BG135" s="222">
        <f>IF(N135="zákl. prenesená",J135,0)</f>
        <v>0</v>
      </c>
      <c r="BH135" s="222">
        <f>IF(N135="zníž. prenesená",J135,0)</f>
        <v>0</v>
      </c>
      <c r="BI135" s="222">
        <f>IF(N135="nulová",J135,0)</f>
        <v>0</v>
      </c>
      <c r="BJ135" s="14" t="s">
        <v>114</v>
      </c>
      <c r="BK135" s="222">
        <f>ROUND(I135*H135,2)</f>
        <v>0</v>
      </c>
      <c r="BL135" s="14" t="s">
        <v>113</v>
      </c>
      <c r="BM135" s="221" t="s">
        <v>173</v>
      </c>
    </row>
    <row r="136" s="2" customFormat="1" ht="24.15" customHeight="1">
      <c r="A136" s="35"/>
      <c r="B136" s="36"/>
      <c r="C136" s="209" t="s">
        <v>174</v>
      </c>
      <c r="D136" s="209" t="s">
        <v>109</v>
      </c>
      <c r="E136" s="210" t="s">
        <v>175</v>
      </c>
      <c r="F136" s="211" t="s">
        <v>176</v>
      </c>
      <c r="G136" s="212" t="s">
        <v>146</v>
      </c>
      <c r="H136" s="213">
        <v>545.05999999999995</v>
      </c>
      <c r="I136" s="214"/>
      <c r="J136" s="215">
        <f>ROUND(I136*H136,2)</f>
        <v>0</v>
      </c>
      <c r="K136" s="216"/>
      <c r="L136" s="41"/>
      <c r="M136" s="217" t="s">
        <v>1</v>
      </c>
      <c r="N136" s="218" t="s">
        <v>40</v>
      </c>
      <c r="O136" s="88"/>
      <c r="P136" s="219">
        <f>O136*H136</f>
        <v>0</v>
      </c>
      <c r="Q136" s="219">
        <v>0.36834</v>
      </c>
      <c r="R136" s="219">
        <f>Q136*H136</f>
        <v>200.76740039999999</v>
      </c>
      <c r="S136" s="219">
        <v>0</v>
      </c>
      <c r="T136" s="220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21" t="s">
        <v>113</v>
      </c>
      <c r="AT136" s="221" t="s">
        <v>109</v>
      </c>
      <c r="AU136" s="221" t="s">
        <v>114</v>
      </c>
      <c r="AY136" s="14" t="s">
        <v>106</v>
      </c>
      <c r="BE136" s="222">
        <f>IF(N136="základná",J136,0)</f>
        <v>0</v>
      </c>
      <c r="BF136" s="222">
        <f>IF(N136="znížená",J136,0)</f>
        <v>0</v>
      </c>
      <c r="BG136" s="222">
        <f>IF(N136="zákl. prenesená",J136,0)</f>
        <v>0</v>
      </c>
      <c r="BH136" s="222">
        <f>IF(N136="zníž. prenesená",J136,0)</f>
        <v>0</v>
      </c>
      <c r="BI136" s="222">
        <f>IF(N136="nulová",J136,0)</f>
        <v>0</v>
      </c>
      <c r="BJ136" s="14" t="s">
        <v>114</v>
      </c>
      <c r="BK136" s="222">
        <f>ROUND(I136*H136,2)</f>
        <v>0</v>
      </c>
      <c r="BL136" s="14" t="s">
        <v>113</v>
      </c>
      <c r="BM136" s="221" t="s">
        <v>177</v>
      </c>
    </row>
    <row r="137" s="2" customFormat="1" ht="24.15" customHeight="1">
      <c r="A137" s="35"/>
      <c r="B137" s="36"/>
      <c r="C137" s="209" t="s">
        <v>178</v>
      </c>
      <c r="D137" s="209" t="s">
        <v>109</v>
      </c>
      <c r="E137" s="210" t="s">
        <v>179</v>
      </c>
      <c r="F137" s="211" t="s">
        <v>180</v>
      </c>
      <c r="G137" s="212" t="s">
        <v>146</v>
      </c>
      <c r="H137" s="213">
        <v>545.05999999999995</v>
      </c>
      <c r="I137" s="214"/>
      <c r="J137" s="215">
        <f>ROUND(I137*H137,2)</f>
        <v>0</v>
      </c>
      <c r="K137" s="216"/>
      <c r="L137" s="41"/>
      <c r="M137" s="217" t="s">
        <v>1</v>
      </c>
      <c r="N137" s="218" t="s">
        <v>40</v>
      </c>
      <c r="O137" s="88"/>
      <c r="P137" s="219">
        <f>O137*H137</f>
        <v>0</v>
      </c>
      <c r="Q137" s="219">
        <v>0.60104000000000002</v>
      </c>
      <c r="R137" s="219">
        <f>Q137*H137</f>
        <v>327.60286239999999</v>
      </c>
      <c r="S137" s="219">
        <v>0</v>
      </c>
      <c r="T137" s="220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1" t="s">
        <v>113</v>
      </c>
      <c r="AT137" s="221" t="s">
        <v>109</v>
      </c>
      <c r="AU137" s="221" t="s">
        <v>114</v>
      </c>
      <c r="AY137" s="14" t="s">
        <v>106</v>
      </c>
      <c r="BE137" s="222">
        <f>IF(N137="základná",J137,0)</f>
        <v>0</v>
      </c>
      <c r="BF137" s="222">
        <f>IF(N137="znížená",J137,0)</f>
        <v>0</v>
      </c>
      <c r="BG137" s="222">
        <f>IF(N137="zákl. prenesená",J137,0)</f>
        <v>0</v>
      </c>
      <c r="BH137" s="222">
        <f>IF(N137="zníž. prenesená",J137,0)</f>
        <v>0</v>
      </c>
      <c r="BI137" s="222">
        <f>IF(N137="nulová",J137,0)</f>
        <v>0</v>
      </c>
      <c r="BJ137" s="14" t="s">
        <v>114</v>
      </c>
      <c r="BK137" s="222">
        <f>ROUND(I137*H137,2)</f>
        <v>0</v>
      </c>
      <c r="BL137" s="14" t="s">
        <v>113</v>
      </c>
      <c r="BM137" s="221" t="s">
        <v>181</v>
      </c>
    </row>
    <row r="138" s="12" customFormat="1" ht="22.8" customHeight="1">
      <c r="A138" s="12"/>
      <c r="B138" s="193"/>
      <c r="C138" s="194"/>
      <c r="D138" s="195" t="s">
        <v>73</v>
      </c>
      <c r="E138" s="207" t="s">
        <v>182</v>
      </c>
      <c r="F138" s="207" t="s">
        <v>183</v>
      </c>
      <c r="G138" s="194"/>
      <c r="H138" s="194"/>
      <c r="I138" s="197"/>
      <c r="J138" s="208">
        <f>BK138</f>
        <v>0</v>
      </c>
      <c r="K138" s="194"/>
      <c r="L138" s="199"/>
      <c r="M138" s="200"/>
      <c r="N138" s="201"/>
      <c r="O138" s="201"/>
      <c r="P138" s="202">
        <f>P139</f>
        <v>0</v>
      </c>
      <c r="Q138" s="201"/>
      <c r="R138" s="202">
        <f>R139</f>
        <v>0</v>
      </c>
      <c r="S138" s="201"/>
      <c r="T138" s="203">
        <f>T139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04" t="s">
        <v>79</v>
      </c>
      <c r="AT138" s="205" t="s">
        <v>73</v>
      </c>
      <c r="AU138" s="205" t="s">
        <v>79</v>
      </c>
      <c r="AY138" s="204" t="s">
        <v>106</v>
      </c>
      <c r="BK138" s="206">
        <f>BK139</f>
        <v>0</v>
      </c>
    </row>
    <row r="139" s="2" customFormat="1" ht="24.15" customHeight="1">
      <c r="A139" s="35"/>
      <c r="B139" s="36"/>
      <c r="C139" s="209" t="s">
        <v>184</v>
      </c>
      <c r="D139" s="209" t="s">
        <v>109</v>
      </c>
      <c r="E139" s="210" t="s">
        <v>185</v>
      </c>
      <c r="F139" s="211" t="s">
        <v>186</v>
      </c>
      <c r="G139" s="212" t="s">
        <v>187</v>
      </c>
      <c r="H139" s="213">
        <v>624.67499999999995</v>
      </c>
      <c r="I139" s="214"/>
      <c r="J139" s="215">
        <f>ROUND(I139*H139,2)</f>
        <v>0</v>
      </c>
      <c r="K139" s="216"/>
      <c r="L139" s="41"/>
      <c r="M139" s="234" t="s">
        <v>1</v>
      </c>
      <c r="N139" s="235" t="s">
        <v>40</v>
      </c>
      <c r="O139" s="236"/>
      <c r="P139" s="237">
        <f>O139*H139</f>
        <v>0</v>
      </c>
      <c r="Q139" s="237">
        <v>0</v>
      </c>
      <c r="R139" s="237">
        <f>Q139*H139</f>
        <v>0</v>
      </c>
      <c r="S139" s="237">
        <v>0</v>
      </c>
      <c r="T139" s="238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21" t="s">
        <v>113</v>
      </c>
      <c r="AT139" s="221" t="s">
        <v>109</v>
      </c>
      <c r="AU139" s="221" t="s">
        <v>114</v>
      </c>
      <c r="AY139" s="14" t="s">
        <v>106</v>
      </c>
      <c r="BE139" s="222">
        <f>IF(N139="základná",J139,0)</f>
        <v>0</v>
      </c>
      <c r="BF139" s="222">
        <f>IF(N139="znížená",J139,0)</f>
        <v>0</v>
      </c>
      <c r="BG139" s="222">
        <f>IF(N139="zákl. prenesená",J139,0)</f>
        <v>0</v>
      </c>
      <c r="BH139" s="222">
        <f>IF(N139="zníž. prenesená",J139,0)</f>
        <v>0</v>
      </c>
      <c r="BI139" s="222">
        <f>IF(N139="nulová",J139,0)</f>
        <v>0</v>
      </c>
      <c r="BJ139" s="14" t="s">
        <v>114</v>
      </c>
      <c r="BK139" s="222">
        <f>ROUND(I139*H139,2)</f>
        <v>0</v>
      </c>
      <c r="BL139" s="14" t="s">
        <v>113</v>
      </c>
      <c r="BM139" s="221" t="s">
        <v>188</v>
      </c>
    </row>
    <row r="140" s="2" customFormat="1" ht="6.96" customHeight="1">
      <c r="A140" s="35"/>
      <c r="B140" s="63"/>
      <c r="C140" s="64"/>
      <c r="D140" s="64"/>
      <c r="E140" s="64"/>
      <c r="F140" s="64"/>
      <c r="G140" s="64"/>
      <c r="H140" s="64"/>
      <c r="I140" s="64"/>
      <c r="J140" s="64"/>
      <c r="K140" s="64"/>
      <c r="L140" s="41"/>
      <c r="M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</row>
  </sheetData>
  <sheetProtection sheet="1" autoFilter="0" formatColumns="0" formatRows="0" objects="1" scenarios="1" spinCount="100000" saltValue="goVeVYFOsyhF79ErHe9YhqRkPvppptJPZRVl1B47zzs5a8m3sSUkqRJCYLxBw0owNtiZzBaB2IubEPMyKZd9Gw==" hashValue="xbnCnz80LM2gOaw6Ht17DtCWGRMbt7ShAa1/XwIYpk0QuQgO4p5WPd1VpKHVLJPFKgls605ubCQZf/ouLNGEww==" algorithmName="SHA-512" password="CC35"/>
  <autoFilter ref="C116:K139"/>
  <mergeCells count="6">
    <mergeCell ref="E7:H7"/>
    <mergeCell ref="E16:H16"/>
    <mergeCell ref="E25:H25"/>
    <mergeCell ref="E85:H85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Vlado-PC\Vlado</dc:creator>
  <cp:lastModifiedBy>Vlado-PC\Vlado</cp:lastModifiedBy>
  <dcterms:created xsi:type="dcterms:W3CDTF">2021-05-05T04:58:56Z</dcterms:created>
  <dcterms:modified xsi:type="dcterms:W3CDTF">2021-05-05T04:58:58Z</dcterms:modified>
</cp:coreProperties>
</file>