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PETER\SÚŤAŽE\PRKbZ\PRKbZ\Výzva do PRKbZ\SÚŤAŽE OD ROKU 2016\PRÁCE\Č. KLÁŠTOR-KVAŠNÉ LÚKY\"/>
    </mc:Choice>
  </mc:AlternateContent>
  <bookViews>
    <workbookView xWindow="0" yWindow="0" windowWidth="9540" windowHeight="3195" firstSheet="2" activeTab="2"/>
  </bookViews>
  <sheets>
    <sheet name="Rekapitulácia stavby" sheetId="1" r:id="rId1"/>
    <sheet name="1 - S0 01 Kanalizácia Vet..." sheetId="2" r:id="rId2"/>
    <sheet name="2 - Stavebné práce pre os..." sheetId="3" r:id="rId3"/>
    <sheet name="3 - PS 0101,0102 Strojno- t..." sheetId="4" r:id="rId4"/>
    <sheet name="4 - SO 01.1 NN prípojka k..." sheetId="5" r:id="rId5"/>
  </sheets>
  <definedNames>
    <definedName name="_xlnm.Print_Titles" localSheetId="1">'1 - S0 01 Kanalizácia Vet...'!$115:$115</definedName>
    <definedName name="_xlnm.Print_Titles" localSheetId="2">'2 - Stavebné práce pre os...'!$118:$118</definedName>
    <definedName name="_xlnm.Print_Titles" localSheetId="3">'3 - PS 0101,0102 Strojno- t...'!$110:$110</definedName>
    <definedName name="_xlnm.Print_Titles" localSheetId="4">'4 - SO 01.1 NN prípojka k...'!$114:$114</definedName>
    <definedName name="_xlnm.Print_Titles" localSheetId="0">'Rekapitulácia stavby'!$85:$85</definedName>
    <definedName name="_xlnm.Print_Area" localSheetId="1">'1 - S0 01 Kanalizácia Vet...'!$C$4:$Q$70,'1 - S0 01 Kanalizácia Vet...'!$C$76:$Q$99,'1 - S0 01 Kanalizácia Vet...'!$C$105:$Q$166</definedName>
    <definedName name="_xlnm.Print_Area" localSheetId="2">'2 - Stavebné práce pre os...'!$C$4:$Q$70,'2 - Stavebné práce pre os...'!$C$76:$Q$102,'2 - Stavebné práce pre os...'!$C$108:$Q$164</definedName>
    <definedName name="_xlnm.Print_Area" localSheetId="3">'3 - PS 0101,0102 Strojno- t...'!$C$4:$Q$70,'3 - PS 0101,0102 Strojno- t...'!$C$76:$Q$94,'3 - PS 0101,0102 Strojno- t...'!$C$100:$Q$129</definedName>
    <definedName name="_xlnm.Print_Area" localSheetId="4">'4 - SO 01.1 NN prípojka k...'!$C$4:$Q$70,'4 - SO 01.1 NN prípojka k...'!$C$76:$Q$98,'4 - SO 01.1 NN prípojka k...'!$C$104:$Q$144</definedName>
    <definedName name="_xlnm.Print_Area" localSheetId="0">'Rekapitulácia stavby'!$C$4:$AP$70,'Rekapitulácia stavby'!$C$76:$AP$95</definedName>
  </definedNames>
  <calcPr calcId="152511"/>
</workbook>
</file>

<file path=xl/calcChain.xml><?xml version="1.0" encoding="utf-8"?>
<calcChain xmlns="http://schemas.openxmlformats.org/spreadsheetml/2006/main">
  <c r="O15" i="5" l="1"/>
  <c r="O14" i="5"/>
  <c r="E15" i="5"/>
  <c r="O15" i="4"/>
  <c r="O14" i="4"/>
  <c r="E15" i="4"/>
  <c r="O15" i="3"/>
  <c r="O14" i="3"/>
  <c r="E15" i="3"/>
  <c r="O9" i="2"/>
  <c r="O15" i="2"/>
  <c r="O14" i="2"/>
  <c r="E15" i="2"/>
  <c r="F109" i="5" l="1"/>
  <c r="F81" i="5"/>
  <c r="E10" i="5"/>
  <c r="F105" i="4"/>
  <c r="F81" i="4"/>
  <c r="E21" i="4"/>
  <c r="E10" i="4"/>
  <c r="M116" i="3"/>
  <c r="F113" i="3"/>
  <c r="M84" i="3"/>
  <c r="F81" i="3"/>
  <c r="E10" i="3"/>
  <c r="F110" i="2"/>
  <c r="F81" i="2"/>
  <c r="E10" i="2"/>
  <c r="AY91" i="1" l="1"/>
  <c r="AX91" i="1"/>
  <c r="BI144" i="5"/>
  <c r="BH144" i="5"/>
  <c r="BG144" i="5"/>
  <c r="BE144" i="5"/>
  <c r="AA144" i="5"/>
  <c r="AA143" i="5"/>
  <c r="Y144" i="5"/>
  <c r="Y143" i="5"/>
  <c r="W144" i="5"/>
  <c r="W143" i="5"/>
  <c r="BK144" i="5"/>
  <c r="BK143" i="5" s="1"/>
  <c r="N143" i="5" s="1"/>
  <c r="N94" i="5" s="1"/>
  <c r="N144" i="5"/>
  <c r="BF144" i="5" s="1"/>
  <c r="BI142" i="5"/>
  <c r="BH142" i="5"/>
  <c r="BG142" i="5"/>
  <c r="BE142" i="5"/>
  <c r="AA142" i="5"/>
  <c r="Y142" i="5"/>
  <c r="W142" i="5"/>
  <c r="BK142" i="5"/>
  <c r="N142" i="5"/>
  <c r="BF142" i="5"/>
  <c r="BI141" i="5"/>
  <c r="BH141" i="5"/>
  <c r="BG141" i="5"/>
  <c r="BE141" i="5"/>
  <c r="AA141" i="5"/>
  <c r="Y141" i="5"/>
  <c r="W141" i="5"/>
  <c r="BK141" i="5"/>
  <c r="N141" i="5"/>
  <c r="BF141" i="5" s="1"/>
  <c r="BI140" i="5"/>
  <c r="BH140" i="5"/>
  <c r="BG140" i="5"/>
  <c r="BE140" i="5"/>
  <c r="AA140" i="5"/>
  <c r="Y140" i="5"/>
  <c r="Y138" i="5" s="1"/>
  <c r="W140" i="5"/>
  <c r="BK140" i="5"/>
  <c r="N140" i="5"/>
  <c r="BF140" i="5"/>
  <c r="BI139" i="5"/>
  <c r="BH139" i="5"/>
  <c r="BG139" i="5"/>
  <c r="BE139" i="5"/>
  <c r="AA139" i="5"/>
  <c r="AA138" i="5" s="1"/>
  <c r="Y139" i="5"/>
  <c r="W139" i="5"/>
  <c r="W138" i="5" s="1"/>
  <c r="BK139" i="5"/>
  <c r="BK138" i="5"/>
  <c r="N138" i="5" s="1"/>
  <c r="N93" i="5" s="1"/>
  <c r="N139" i="5"/>
  <c r="BF139" i="5"/>
  <c r="BI137" i="5"/>
  <c r="BH137" i="5"/>
  <c r="BG137" i="5"/>
  <c r="BE137" i="5"/>
  <c r="AA137" i="5"/>
  <c r="Y137" i="5"/>
  <c r="W137" i="5"/>
  <c r="BK137" i="5"/>
  <c r="N137" i="5"/>
  <c r="BF137" i="5" s="1"/>
  <c r="BI136" i="5"/>
  <c r="BH136" i="5"/>
  <c r="BG136" i="5"/>
  <c r="BE136" i="5"/>
  <c r="AA136" i="5"/>
  <c r="Y136" i="5"/>
  <c r="W136" i="5"/>
  <c r="BK136" i="5"/>
  <c r="N136" i="5"/>
  <c r="BF136" i="5" s="1"/>
  <c r="BI135" i="5"/>
  <c r="BH135" i="5"/>
  <c r="BG135" i="5"/>
  <c r="BE135" i="5"/>
  <c r="AA135" i="5"/>
  <c r="Y135" i="5"/>
  <c r="W135" i="5"/>
  <c r="BK135" i="5"/>
  <c r="N135" i="5"/>
  <c r="BF135" i="5" s="1"/>
  <c r="BI134" i="5"/>
  <c r="BH134" i="5"/>
  <c r="BG134" i="5"/>
  <c r="BE134" i="5"/>
  <c r="AA134" i="5"/>
  <c r="Y134" i="5"/>
  <c r="W134" i="5"/>
  <c r="BK134" i="5"/>
  <c r="N134" i="5"/>
  <c r="BF134" i="5"/>
  <c r="BI133" i="5"/>
  <c r="BH133" i="5"/>
  <c r="BG133" i="5"/>
  <c r="BE133" i="5"/>
  <c r="AA133" i="5"/>
  <c r="Y133" i="5"/>
  <c r="W133" i="5"/>
  <c r="BK133" i="5"/>
  <c r="N133" i="5"/>
  <c r="BF133" i="5"/>
  <c r="BI132" i="5"/>
  <c r="BH132" i="5"/>
  <c r="BG132" i="5"/>
  <c r="BE132" i="5"/>
  <c r="AA132" i="5"/>
  <c r="Y132" i="5"/>
  <c r="W132" i="5"/>
  <c r="BK132" i="5"/>
  <c r="N132" i="5"/>
  <c r="BF132" i="5"/>
  <c r="BI131" i="5"/>
  <c r="BH131" i="5"/>
  <c r="BG131" i="5"/>
  <c r="BE131" i="5"/>
  <c r="AA131" i="5"/>
  <c r="Y131" i="5"/>
  <c r="W131" i="5"/>
  <c r="BK131" i="5"/>
  <c r="N131" i="5"/>
  <c r="BF131" i="5" s="1"/>
  <c r="BI130" i="5"/>
  <c r="BH130" i="5"/>
  <c r="BG130" i="5"/>
  <c r="BE130" i="5"/>
  <c r="AA130" i="5"/>
  <c r="Y130" i="5"/>
  <c r="W130" i="5"/>
  <c r="BK130" i="5"/>
  <c r="N130" i="5"/>
  <c r="BF130" i="5"/>
  <c r="BI129" i="5"/>
  <c r="BH129" i="5"/>
  <c r="BG129" i="5"/>
  <c r="BE129" i="5"/>
  <c r="AA129" i="5"/>
  <c r="Y129" i="5"/>
  <c r="W129" i="5"/>
  <c r="BK129" i="5"/>
  <c r="N129" i="5"/>
  <c r="BF129" i="5" s="1"/>
  <c r="BI128" i="5"/>
  <c r="BH128" i="5"/>
  <c r="BG128" i="5"/>
  <c r="BE128" i="5"/>
  <c r="AA128" i="5"/>
  <c r="Y128" i="5"/>
  <c r="W128" i="5"/>
  <c r="BK128" i="5"/>
  <c r="N128" i="5"/>
  <c r="BF128" i="5"/>
  <c r="BI127" i="5"/>
  <c r="BH127" i="5"/>
  <c r="BG127" i="5"/>
  <c r="BE127" i="5"/>
  <c r="AA127" i="5"/>
  <c r="Y127" i="5"/>
  <c r="W127" i="5"/>
  <c r="W125" i="5" s="1"/>
  <c r="BK127" i="5"/>
  <c r="N127" i="5"/>
  <c r="BF127" i="5" s="1"/>
  <c r="BI126" i="5"/>
  <c r="BH126" i="5"/>
  <c r="BG126" i="5"/>
  <c r="BE126" i="5"/>
  <c r="AA126" i="5"/>
  <c r="AA125" i="5"/>
  <c r="Y126" i="5"/>
  <c r="W126" i="5"/>
  <c r="BK126" i="5"/>
  <c r="N126" i="5"/>
  <c r="BF126" i="5"/>
  <c r="BI123" i="5"/>
  <c r="BH123" i="5"/>
  <c r="BG123" i="5"/>
  <c r="BE123" i="5"/>
  <c r="AA123" i="5"/>
  <c r="Y123" i="5"/>
  <c r="W123" i="5"/>
  <c r="BK123" i="5"/>
  <c r="N123" i="5"/>
  <c r="BF123" i="5" s="1"/>
  <c r="BI122" i="5"/>
  <c r="BH122" i="5"/>
  <c r="BG122" i="5"/>
  <c r="BE122" i="5"/>
  <c r="AA122" i="5"/>
  <c r="Y122" i="5"/>
  <c r="W122" i="5"/>
  <c r="BK122" i="5"/>
  <c r="N122" i="5"/>
  <c r="BF122" i="5"/>
  <c r="BI121" i="5"/>
  <c r="BH121" i="5"/>
  <c r="BG121" i="5"/>
  <c r="BE121" i="5"/>
  <c r="AA121" i="5"/>
  <c r="Y121" i="5"/>
  <c r="W121" i="5"/>
  <c r="BK121" i="5"/>
  <c r="N121" i="5"/>
  <c r="BF121" i="5" s="1"/>
  <c r="BI120" i="5"/>
  <c r="BH120" i="5"/>
  <c r="BG120" i="5"/>
  <c r="BE120" i="5"/>
  <c r="AA120" i="5"/>
  <c r="AA117" i="5" s="1"/>
  <c r="AA116" i="5" s="1"/>
  <c r="Y120" i="5"/>
  <c r="Y117" i="5" s="1"/>
  <c r="Y116" i="5" s="1"/>
  <c r="W120" i="5"/>
  <c r="BK120" i="5"/>
  <c r="N120" i="5"/>
  <c r="BF120" i="5"/>
  <c r="BI119" i="5"/>
  <c r="H36" i="5" s="1"/>
  <c r="BD91" i="1" s="1"/>
  <c r="BH119" i="5"/>
  <c r="BG119" i="5"/>
  <c r="BE119" i="5"/>
  <c r="AA119" i="5"/>
  <c r="Y119" i="5"/>
  <c r="W119" i="5"/>
  <c r="W117" i="5" s="1"/>
  <c r="W116" i="5" s="1"/>
  <c r="BK119" i="5"/>
  <c r="N119" i="5"/>
  <c r="BF119" i="5" s="1"/>
  <c r="BI118" i="5"/>
  <c r="BH118" i="5"/>
  <c r="BG118" i="5"/>
  <c r="BE118" i="5"/>
  <c r="AA118" i="5"/>
  <c r="Y118" i="5"/>
  <c r="W118" i="5"/>
  <c r="BK118" i="5"/>
  <c r="N118" i="5"/>
  <c r="BF118" i="5"/>
  <c r="F112" i="5"/>
  <c r="F111" i="5"/>
  <c r="F107" i="5"/>
  <c r="M28" i="5"/>
  <c r="AS91" i="1"/>
  <c r="F84" i="5"/>
  <c r="F83" i="5"/>
  <c r="F79" i="5"/>
  <c r="O21" i="5"/>
  <c r="E21" i="5"/>
  <c r="M112" i="5" s="1"/>
  <c r="O20" i="5"/>
  <c r="O18" i="5"/>
  <c r="E18" i="5"/>
  <c r="M83" i="5" s="1"/>
  <c r="O17" i="5"/>
  <c r="O9" i="5"/>
  <c r="M81" i="5" s="1"/>
  <c r="F6" i="5"/>
  <c r="F106" i="5"/>
  <c r="F78" i="5"/>
  <c r="AY90" i="1"/>
  <c r="AX90" i="1"/>
  <c r="BI129" i="4"/>
  <c r="BH129" i="4"/>
  <c r="BG129" i="4"/>
  <c r="BE129" i="4"/>
  <c r="AA129" i="4"/>
  <c r="Y129" i="4"/>
  <c r="W129" i="4"/>
  <c r="BK129" i="4"/>
  <c r="N129" i="4"/>
  <c r="BF129" i="4" s="1"/>
  <c r="H33" i="4" s="1"/>
  <c r="BA90" i="1" s="1"/>
  <c r="BI128" i="4"/>
  <c r="BH128" i="4"/>
  <c r="BG128" i="4"/>
  <c r="BE128" i="4"/>
  <c r="AA128" i="4"/>
  <c r="Y128" i="4"/>
  <c r="W128" i="4"/>
  <c r="BK128" i="4"/>
  <c r="N128" i="4"/>
  <c r="BF128" i="4"/>
  <c r="BI127" i="4"/>
  <c r="BH127" i="4"/>
  <c r="BG127" i="4"/>
  <c r="BE127" i="4"/>
  <c r="AA127" i="4"/>
  <c r="Y127" i="4"/>
  <c r="W127" i="4"/>
  <c r="BK127" i="4"/>
  <c r="N127" i="4"/>
  <c r="BF127" i="4"/>
  <c r="BI126" i="4"/>
  <c r="BH126" i="4"/>
  <c r="BG126" i="4"/>
  <c r="BE126" i="4"/>
  <c r="AA126" i="4"/>
  <c r="Y126" i="4"/>
  <c r="W126" i="4"/>
  <c r="BK126" i="4"/>
  <c r="N126" i="4"/>
  <c r="BF126" i="4"/>
  <c r="BI125" i="4"/>
  <c r="BH125" i="4"/>
  <c r="BG125" i="4"/>
  <c r="BE125" i="4"/>
  <c r="AA125" i="4"/>
  <c r="Y125" i="4"/>
  <c r="W125" i="4"/>
  <c r="BK125" i="4"/>
  <c r="N125" i="4"/>
  <c r="BF125" i="4"/>
  <c r="BI124" i="4"/>
  <c r="BH124" i="4"/>
  <c r="BG124" i="4"/>
  <c r="BE124" i="4"/>
  <c r="AA124" i="4"/>
  <c r="Y124" i="4"/>
  <c r="W124" i="4"/>
  <c r="BK124" i="4"/>
  <c r="N124" i="4"/>
  <c r="BF124" i="4"/>
  <c r="BI123" i="4"/>
  <c r="BH123" i="4"/>
  <c r="BG123" i="4"/>
  <c r="BE123" i="4"/>
  <c r="AA123" i="4"/>
  <c r="Y123" i="4"/>
  <c r="W123" i="4"/>
  <c r="BK123" i="4"/>
  <c r="N123" i="4"/>
  <c r="BF123" i="4"/>
  <c r="BI122" i="4"/>
  <c r="BH122" i="4"/>
  <c r="BG122" i="4"/>
  <c r="BE122" i="4"/>
  <c r="AA122" i="4"/>
  <c r="Y122" i="4"/>
  <c r="W122" i="4"/>
  <c r="BK122" i="4"/>
  <c r="N122" i="4"/>
  <c r="BF122" i="4"/>
  <c r="BI121" i="4"/>
  <c r="BH121" i="4"/>
  <c r="BG121" i="4"/>
  <c r="BE121" i="4"/>
  <c r="AA121" i="4"/>
  <c r="Y121" i="4"/>
  <c r="W121" i="4"/>
  <c r="BK121" i="4"/>
  <c r="N121" i="4"/>
  <c r="BF121" i="4"/>
  <c r="BI120" i="4"/>
  <c r="BH120" i="4"/>
  <c r="BG120" i="4"/>
  <c r="BE120" i="4"/>
  <c r="AA120" i="4"/>
  <c r="Y120" i="4"/>
  <c r="W120" i="4"/>
  <c r="BK120" i="4"/>
  <c r="N120" i="4"/>
  <c r="BF120" i="4"/>
  <c r="BI119" i="4"/>
  <c r="BH119" i="4"/>
  <c r="BG119" i="4"/>
  <c r="BE119" i="4"/>
  <c r="AA119" i="4"/>
  <c r="Y119" i="4"/>
  <c r="W119" i="4"/>
  <c r="BK119" i="4"/>
  <c r="N119" i="4"/>
  <c r="BF119" i="4"/>
  <c r="BI118" i="4"/>
  <c r="BH118" i="4"/>
  <c r="BG118" i="4"/>
  <c r="BE118" i="4"/>
  <c r="AA118" i="4"/>
  <c r="Y118" i="4"/>
  <c r="W118" i="4"/>
  <c r="BK118" i="4"/>
  <c r="N118" i="4"/>
  <c r="BF118" i="4"/>
  <c r="BI117" i="4"/>
  <c r="BH117" i="4"/>
  <c r="BG117" i="4"/>
  <c r="BE117" i="4"/>
  <c r="AA117" i="4"/>
  <c r="Y117" i="4"/>
  <c r="W117" i="4"/>
  <c r="BK117" i="4"/>
  <c r="N117" i="4"/>
  <c r="BF117" i="4"/>
  <c r="BI116" i="4"/>
  <c r="BH116" i="4"/>
  <c r="BG116" i="4"/>
  <c r="BE116" i="4"/>
  <c r="AA116" i="4"/>
  <c r="Y116" i="4"/>
  <c r="W116" i="4"/>
  <c r="BK116" i="4"/>
  <c r="N116" i="4"/>
  <c r="BF116" i="4"/>
  <c r="BI115" i="4"/>
  <c r="BH115" i="4"/>
  <c r="BG115" i="4"/>
  <c r="H34" i="4" s="1"/>
  <c r="BB90" i="1" s="1"/>
  <c r="BE115" i="4"/>
  <c r="AA115" i="4"/>
  <c r="Y115" i="4"/>
  <c r="W115" i="4"/>
  <c r="BK115" i="4"/>
  <c r="N115" i="4"/>
  <c r="BF115" i="4"/>
  <c r="BI114" i="4"/>
  <c r="BH114" i="4"/>
  <c r="H35" i="4" s="1"/>
  <c r="BC90" i="1" s="1"/>
  <c r="BG114" i="4"/>
  <c r="BE114" i="4"/>
  <c r="AA114" i="4"/>
  <c r="AA113" i="4"/>
  <c r="AA112" i="4" s="1"/>
  <c r="AA111" i="4" s="1"/>
  <c r="Y114" i="4"/>
  <c r="Y113" i="4"/>
  <c r="Y112" i="4" s="1"/>
  <c r="Y111" i="4" s="1"/>
  <c r="W114" i="4"/>
  <c r="W113" i="4"/>
  <c r="W112" i="4" s="1"/>
  <c r="W111" i="4" s="1"/>
  <c r="AU90" i="1" s="1"/>
  <c r="BK114" i="4"/>
  <c r="N114" i="4"/>
  <c r="BF114" i="4" s="1"/>
  <c r="M108" i="4"/>
  <c r="F108" i="4"/>
  <c r="F107" i="4"/>
  <c r="F103" i="4"/>
  <c r="M28" i="4"/>
  <c r="AS90" i="1"/>
  <c r="M84" i="4"/>
  <c r="F84" i="4"/>
  <c r="F83" i="4"/>
  <c r="F79" i="4"/>
  <c r="O18" i="4"/>
  <c r="E18" i="4"/>
  <c r="M83" i="4" s="1"/>
  <c r="O17" i="4"/>
  <c r="O9" i="4"/>
  <c r="M105" i="4" s="1"/>
  <c r="F6" i="4"/>
  <c r="F102" i="4"/>
  <c r="F78" i="4"/>
  <c r="AY89" i="1"/>
  <c r="AX89" i="1"/>
  <c r="BI164" i="3"/>
  <c r="BH164" i="3"/>
  <c r="BG164" i="3"/>
  <c r="BE164" i="3"/>
  <c r="AA164" i="3"/>
  <c r="Y164" i="3"/>
  <c r="Y161" i="3" s="1"/>
  <c r="Y160" i="3" s="1"/>
  <c r="W164" i="3"/>
  <c r="BK164" i="3"/>
  <c r="N164" i="3"/>
  <c r="BF164" i="3" s="1"/>
  <c r="BI163" i="3"/>
  <c r="BH163" i="3"/>
  <c r="BG163" i="3"/>
  <c r="BE163" i="3"/>
  <c r="AA163" i="3"/>
  <c r="AA161" i="3" s="1"/>
  <c r="AA160" i="3" s="1"/>
  <c r="Y163" i="3"/>
  <c r="W163" i="3"/>
  <c r="BK163" i="3"/>
  <c r="N163" i="3"/>
  <c r="BF163" i="3" s="1"/>
  <c r="BI162" i="3"/>
  <c r="BH162" i="3"/>
  <c r="BG162" i="3"/>
  <c r="BE162" i="3"/>
  <c r="AA162" i="3"/>
  <c r="Y162" i="3"/>
  <c r="W162" i="3"/>
  <c r="BK162" i="3"/>
  <c r="BK161" i="3"/>
  <c r="N162" i="3"/>
  <c r="BF162" i="3" s="1"/>
  <c r="BI159" i="3"/>
  <c r="BH159" i="3"/>
  <c r="BG159" i="3"/>
  <c r="BE159" i="3"/>
  <c r="AA159" i="3"/>
  <c r="AA158" i="3" s="1"/>
  <c r="Y159" i="3"/>
  <c r="Y158" i="3"/>
  <c r="W159" i="3"/>
  <c r="W158" i="3" s="1"/>
  <c r="BK159" i="3"/>
  <c r="BK158" i="3"/>
  <c r="N158" i="3"/>
  <c r="N96" i="3" s="1"/>
  <c r="N159" i="3"/>
  <c r="BF159" i="3" s="1"/>
  <c r="BI157" i="3"/>
  <c r="BH157" i="3"/>
  <c r="BG157" i="3"/>
  <c r="BE157" i="3"/>
  <c r="AA157" i="3"/>
  <c r="Y157" i="3"/>
  <c r="W157" i="3"/>
  <c r="BK157" i="3"/>
  <c r="N157" i="3"/>
  <c r="BF157" i="3" s="1"/>
  <c r="BI156" i="3"/>
  <c r="BH156" i="3"/>
  <c r="BG156" i="3"/>
  <c r="BE156" i="3"/>
  <c r="AA156" i="3"/>
  <c r="Y156" i="3"/>
  <c r="W156" i="3"/>
  <c r="BK156" i="3"/>
  <c r="N156" i="3"/>
  <c r="BF156" i="3"/>
  <c r="BI155" i="3"/>
  <c r="BH155" i="3"/>
  <c r="BG155" i="3"/>
  <c r="BE155" i="3"/>
  <c r="AA155" i="3"/>
  <c r="Y155" i="3"/>
  <c r="W155" i="3"/>
  <c r="BK155" i="3"/>
  <c r="N155" i="3"/>
  <c r="BF155" i="3" s="1"/>
  <c r="BI154" i="3"/>
  <c r="BH154" i="3"/>
  <c r="BG154" i="3"/>
  <c r="BE154" i="3"/>
  <c r="AA154" i="3"/>
  <c r="Y154" i="3"/>
  <c r="W154" i="3"/>
  <c r="W151" i="3" s="1"/>
  <c r="BK154" i="3"/>
  <c r="N154" i="3"/>
  <c r="BF154" i="3"/>
  <c r="BI153" i="3"/>
  <c r="BH153" i="3"/>
  <c r="BG153" i="3"/>
  <c r="BE153" i="3"/>
  <c r="AA153" i="3"/>
  <c r="Y153" i="3"/>
  <c r="W153" i="3"/>
  <c r="BK153" i="3"/>
  <c r="N153" i="3"/>
  <c r="BF153" i="3" s="1"/>
  <c r="BI152" i="3"/>
  <c r="BH152" i="3"/>
  <c r="BG152" i="3"/>
  <c r="BE152" i="3"/>
  <c r="AA152" i="3"/>
  <c r="Y152" i="3"/>
  <c r="Y151" i="3" s="1"/>
  <c r="W152" i="3"/>
  <c r="BK152" i="3"/>
  <c r="BK151" i="3" s="1"/>
  <c r="N151" i="3" s="1"/>
  <c r="N95" i="3" s="1"/>
  <c r="N152" i="3"/>
  <c r="BF152" i="3"/>
  <c r="BI150" i="3"/>
  <c r="BH150" i="3"/>
  <c r="BG150" i="3"/>
  <c r="BE150" i="3"/>
  <c r="AA150" i="3"/>
  <c r="Y150" i="3"/>
  <c r="Y148" i="3" s="1"/>
  <c r="W150" i="3"/>
  <c r="BK150" i="3"/>
  <c r="N150" i="3"/>
  <c r="BF150" i="3"/>
  <c r="BI149" i="3"/>
  <c r="BH149" i="3"/>
  <c r="BG149" i="3"/>
  <c r="BE149" i="3"/>
  <c r="AA149" i="3"/>
  <c r="AA148" i="3" s="1"/>
  <c r="Y149" i="3"/>
  <c r="W149" i="3"/>
  <c r="W148" i="3" s="1"/>
  <c r="BK149" i="3"/>
  <c r="BK148" i="3" s="1"/>
  <c r="N148" i="3" s="1"/>
  <c r="N94" i="3" s="1"/>
  <c r="N149" i="3"/>
  <c r="BF149" i="3"/>
  <c r="BI147" i="3"/>
  <c r="BH147" i="3"/>
  <c r="BG147" i="3"/>
  <c r="BE147" i="3"/>
  <c r="AA147" i="3"/>
  <c r="AA146" i="3" s="1"/>
  <c r="Y147" i="3"/>
  <c r="Y146" i="3"/>
  <c r="W147" i="3"/>
  <c r="W146" i="3" s="1"/>
  <c r="BK147" i="3"/>
  <c r="BK146" i="3"/>
  <c r="N146" i="3"/>
  <c r="N93" i="3" s="1"/>
  <c r="N147" i="3"/>
  <c r="BF147" i="3" s="1"/>
  <c r="BI145" i="3"/>
  <c r="BH145" i="3"/>
  <c r="BG145" i="3"/>
  <c r="BE145" i="3"/>
  <c r="AA145" i="3"/>
  <c r="AA144" i="3" s="1"/>
  <c r="Y145" i="3"/>
  <c r="Y144" i="3"/>
  <c r="W145" i="3"/>
  <c r="W144" i="3" s="1"/>
  <c r="BK145" i="3"/>
  <c r="BK144" i="3"/>
  <c r="N144" i="3"/>
  <c r="N92" i="3" s="1"/>
  <c r="N145" i="3"/>
  <c r="BF145" i="3"/>
  <c r="BI143" i="3"/>
  <c r="BH143" i="3"/>
  <c r="BG143" i="3"/>
  <c r="BE143" i="3"/>
  <c r="AA143" i="3"/>
  <c r="Y143" i="3"/>
  <c r="W143" i="3"/>
  <c r="BK143" i="3"/>
  <c r="N143" i="3"/>
  <c r="BF143" i="3" s="1"/>
  <c r="BI142" i="3"/>
  <c r="BH142" i="3"/>
  <c r="BG142" i="3"/>
  <c r="BE142" i="3"/>
  <c r="AA142" i="3"/>
  <c r="Y142" i="3"/>
  <c r="W142" i="3"/>
  <c r="BK142" i="3"/>
  <c r="N142" i="3"/>
  <c r="BF142" i="3" s="1"/>
  <c r="BI141" i="3"/>
  <c r="BH141" i="3"/>
  <c r="BG141" i="3"/>
  <c r="BE141" i="3"/>
  <c r="AA141" i="3"/>
  <c r="Y141" i="3"/>
  <c r="Y140" i="3"/>
  <c r="W141" i="3"/>
  <c r="W140" i="3" s="1"/>
  <c r="BK141" i="3"/>
  <c r="BK140" i="3"/>
  <c r="N140" i="3"/>
  <c r="N91" i="3" s="1"/>
  <c r="N141" i="3"/>
  <c r="BF141" i="3"/>
  <c r="BI139" i="3"/>
  <c r="BH139" i="3"/>
  <c r="BG139" i="3"/>
  <c r="BE139" i="3"/>
  <c r="AA139" i="3"/>
  <c r="Y139" i="3"/>
  <c r="W139" i="3"/>
  <c r="BK139" i="3"/>
  <c r="N139" i="3"/>
  <c r="BF139" i="3" s="1"/>
  <c r="BI138" i="3"/>
  <c r="BH138" i="3"/>
  <c r="BG138" i="3"/>
  <c r="BE138" i="3"/>
  <c r="AA138" i="3"/>
  <c r="Y138" i="3"/>
  <c r="W138" i="3"/>
  <c r="BK138" i="3"/>
  <c r="N138" i="3"/>
  <c r="BF138" i="3" s="1"/>
  <c r="BI137" i="3"/>
  <c r="BH137" i="3"/>
  <c r="BG137" i="3"/>
  <c r="BE137" i="3"/>
  <c r="AA137" i="3"/>
  <c r="Y137" i="3"/>
  <c r="W137" i="3"/>
  <c r="BK137" i="3"/>
  <c r="N137" i="3"/>
  <c r="BF137" i="3" s="1"/>
  <c r="BI136" i="3"/>
  <c r="BH136" i="3"/>
  <c r="BG136" i="3"/>
  <c r="BE136" i="3"/>
  <c r="AA136" i="3"/>
  <c r="Y136" i="3"/>
  <c r="W136" i="3"/>
  <c r="BK136" i="3"/>
  <c r="N136" i="3"/>
  <c r="BF136" i="3"/>
  <c r="BI135" i="3"/>
  <c r="BH135" i="3"/>
  <c r="BG135" i="3"/>
  <c r="BE135" i="3"/>
  <c r="AA135" i="3"/>
  <c r="Y135" i="3"/>
  <c r="W135" i="3"/>
  <c r="BK135" i="3"/>
  <c r="N135" i="3"/>
  <c r="BF135" i="3" s="1"/>
  <c r="BI134" i="3"/>
  <c r="BH134" i="3"/>
  <c r="BG134" i="3"/>
  <c r="BE134" i="3"/>
  <c r="AA134" i="3"/>
  <c r="Y134" i="3"/>
  <c r="W134" i="3"/>
  <c r="BK134" i="3"/>
  <c r="N134" i="3"/>
  <c r="BF134" i="3"/>
  <c r="BI133" i="3"/>
  <c r="BH133" i="3"/>
  <c r="BG133" i="3"/>
  <c r="BE133" i="3"/>
  <c r="AA133" i="3"/>
  <c r="Y133" i="3"/>
  <c r="W133" i="3"/>
  <c r="BK133" i="3"/>
  <c r="N133" i="3"/>
  <c r="BF133" i="3" s="1"/>
  <c r="BI132" i="3"/>
  <c r="BH132" i="3"/>
  <c r="BG132" i="3"/>
  <c r="BE132" i="3"/>
  <c r="AA132" i="3"/>
  <c r="Y132" i="3"/>
  <c r="W132" i="3"/>
  <c r="BK132" i="3"/>
  <c r="N132" i="3"/>
  <c r="BF132" i="3"/>
  <c r="BI131" i="3"/>
  <c r="BH131" i="3"/>
  <c r="BG131" i="3"/>
  <c r="BE131" i="3"/>
  <c r="AA131" i="3"/>
  <c r="Y131" i="3"/>
  <c r="W131" i="3"/>
  <c r="BK131" i="3"/>
  <c r="N131" i="3"/>
  <c r="BF131" i="3" s="1"/>
  <c r="BI130" i="3"/>
  <c r="BH130" i="3"/>
  <c r="BG130" i="3"/>
  <c r="BE130" i="3"/>
  <c r="AA130" i="3"/>
  <c r="Y130" i="3"/>
  <c r="W130" i="3"/>
  <c r="BK130" i="3"/>
  <c r="N130" i="3"/>
  <c r="BF130" i="3" s="1"/>
  <c r="BI129" i="3"/>
  <c r="BH129" i="3"/>
  <c r="BG129" i="3"/>
  <c r="BE129" i="3"/>
  <c r="AA129" i="3"/>
  <c r="Y129" i="3"/>
  <c r="W129" i="3"/>
  <c r="BK129" i="3"/>
  <c r="N129" i="3"/>
  <c r="BF129" i="3" s="1"/>
  <c r="BI128" i="3"/>
  <c r="BH128" i="3"/>
  <c r="BG128" i="3"/>
  <c r="BE128" i="3"/>
  <c r="AA128" i="3"/>
  <c r="Y128" i="3"/>
  <c r="W128" i="3"/>
  <c r="BK128" i="3"/>
  <c r="N128" i="3"/>
  <c r="BF128" i="3"/>
  <c r="BI127" i="3"/>
  <c r="BH127" i="3"/>
  <c r="BG127" i="3"/>
  <c r="BE127" i="3"/>
  <c r="AA127" i="3"/>
  <c r="Y127" i="3"/>
  <c r="W127" i="3"/>
  <c r="BK127" i="3"/>
  <c r="N127" i="3"/>
  <c r="BF127" i="3" s="1"/>
  <c r="BI126" i="3"/>
  <c r="BH126" i="3"/>
  <c r="BG126" i="3"/>
  <c r="BE126" i="3"/>
  <c r="AA126" i="3"/>
  <c r="Y126" i="3"/>
  <c r="W126" i="3"/>
  <c r="BK126" i="3"/>
  <c r="N126" i="3"/>
  <c r="BF126" i="3"/>
  <c r="BI125" i="3"/>
  <c r="BH125" i="3"/>
  <c r="BG125" i="3"/>
  <c r="BE125" i="3"/>
  <c r="AA125" i="3"/>
  <c r="Y125" i="3"/>
  <c r="W125" i="3"/>
  <c r="BK125" i="3"/>
  <c r="N125" i="3"/>
  <c r="BF125" i="3" s="1"/>
  <c r="BI124" i="3"/>
  <c r="BH124" i="3"/>
  <c r="BG124" i="3"/>
  <c r="BE124" i="3"/>
  <c r="AA124" i="3"/>
  <c r="Y124" i="3"/>
  <c r="W124" i="3"/>
  <c r="BK124" i="3"/>
  <c r="N124" i="3"/>
  <c r="BF124" i="3"/>
  <c r="BI123" i="3"/>
  <c r="BH123" i="3"/>
  <c r="BG123" i="3"/>
  <c r="BE123" i="3"/>
  <c r="AA123" i="3"/>
  <c r="Y123" i="3"/>
  <c r="W123" i="3"/>
  <c r="BK123" i="3"/>
  <c r="N123" i="3"/>
  <c r="BF123" i="3" s="1"/>
  <c r="BI122" i="3"/>
  <c r="BH122" i="3"/>
  <c r="BG122" i="3"/>
  <c r="BE122" i="3"/>
  <c r="M32" i="3"/>
  <c r="AV89" i="1" s="1"/>
  <c r="AA122" i="3"/>
  <c r="Y122" i="3"/>
  <c r="Y121" i="3" s="1"/>
  <c r="W122" i="3"/>
  <c r="BK122" i="3"/>
  <c r="N122" i="3"/>
  <c r="BF122" i="3"/>
  <c r="F116" i="3"/>
  <c r="F115" i="3"/>
  <c r="F111" i="3"/>
  <c r="M28" i="3"/>
  <c r="AS89" i="1"/>
  <c r="F84" i="3"/>
  <c r="F83" i="3"/>
  <c r="F79" i="3"/>
  <c r="O18" i="3"/>
  <c r="E18" i="3"/>
  <c r="M83" i="3" s="1"/>
  <c r="O17" i="3"/>
  <c r="O9" i="3"/>
  <c r="M81" i="3" s="1"/>
  <c r="F6" i="3"/>
  <c r="F78" i="3" s="1"/>
  <c r="F110" i="3"/>
  <c r="AY88" i="1"/>
  <c r="AX88" i="1"/>
  <c r="BI166" i="2"/>
  <c r="BH166" i="2"/>
  <c r="BG166" i="2"/>
  <c r="BE166" i="2"/>
  <c r="AA166" i="2"/>
  <c r="AA165" i="2"/>
  <c r="Y166" i="2"/>
  <c r="Y165" i="2"/>
  <c r="W166" i="2"/>
  <c r="W165" i="2"/>
  <c r="BK166" i="2"/>
  <c r="BK165" i="2" s="1"/>
  <c r="N165" i="2" s="1"/>
  <c r="N95" i="2" s="1"/>
  <c r="N166" i="2"/>
  <c r="BF166" i="2" s="1"/>
  <c r="BI164" i="2"/>
  <c r="BH164" i="2"/>
  <c r="BG164" i="2"/>
  <c r="BE164" i="2"/>
  <c r="AA164" i="2"/>
  <c r="AA163" i="2"/>
  <c r="Y164" i="2"/>
  <c r="Y163" i="2"/>
  <c r="W164" i="2"/>
  <c r="W163" i="2"/>
  <c r="BK164" i="2"/>
  <c r="BK163" i="2"/>
  <c r="N163" i="2" s="1"/>
  <c r="N94" i="2" s="1"/>
  <c r="N164" i="2"/>
  <c r="BF164" i="2" s="1"/>
  <c r="BI162" i="2"/>
  <c r="BH162" i="2"/>
  <c r="BG162" i="2"/>
  <c r="BE162" i="2"/>
  <c r="AA162" i="2"/>
  <c r="Y162" i="2"/>
  <c r="W162" i="2"/>
  <c r="BK162" i="2"/>
  <c r="N162" i="2"/>
  <c r="BF162" i="2"/>
  <c r="BI161" i="2"/>
  <c r="BH161" i="2"/>
  <c r="BG161" i="2"/>
  <c r="BE161" i="2"/>
  <c r="AA161" i="2"/>
  <c r="Y161" i="2"/>
  <c r="W161" i="2"/>
  <c r="BK161" i="2"/>
  <c r="N161" i="2"/>
  <c r="BF161" i="2"/>
  <c r="BI160" i="2"/>
  <c r="BH160" i="2"/>
  <c r="BG160" i="2"/>
  <c r="BE160" i="2"/>
  <c r="AA160" i="2"/>
  <c r="Y160" i="2"/>
  <c r="W160" i="2"/>
  <c r="BK160" i="2"/>
  <c r="N160" i="2"/>
  <c r="BF160" i="2"/>
  <c r="BI159" i="2"/>
  <c r="BH159" i="2"/>
  <c r="BG159" i="2"/>
  <c r="BE159" i="2"/>
  <c r="AA159" i="2"/>
  <c r="Y159" i="2"/>
  <c r="W159" i="2"/>
  <c r="BK159" i="2"/>
  <c r="N159" i="2"/>
  <c r="BF159" i="2" s="1"/>
  <c r="BI158" i="2"/>
  <c r="BH158" i="2"/>
  <c r="BG158" i="2"/>
  <c r="BE158" i="2"/>
  <c r="AA158" i="2"/>
  <c r="Y158" i="2"/>
  <c r="W158" i="2"/>
  <c r="BK158" i="2"/>
  <c r="N158" i="2"/>
  <c r="BF158" i="2" s="1"/>
  <c r="BI157" i="2"/>
  <c r="BH157" i="2"/>
  <c r="BG157" i="2"/>
  <c r="BE157" i="2"/>
  <c r="AA157" i="2"/>
  <c r="Y157" i="2"/>
  <c r="W157" i="2"/>
  <c r="BK157" i="2"/>
  <c r="N157" i="2"/>
  <c r="BF157" i="2" s="1"/>
  <c r="BI156" i="2"/>
  <c r="BH156" i="2"/>
  <c r="BG156" i="2"/>
  <c r="BE156" i="2"/>
  <c r="AA156" i="2"/>
  <c r="Y156" i="2"/>
  <c r="W156" i="2"/>
  <c r="BK156" i="2"/>
  <c r="N156" i="2"/>
  <c r="BF156" i="2" s="1"/>
  <c r="BI155" i="2"/>
  <c r="BH155" i="2"/>
  <c r="BG155" i="2"/>
  <c r="BE155" i="2"/>
  <c r="AA155" i="2"/>
  <c r="Y155" i="2"/>
  <c r="W155" i="2"/>
  <c r="BK155" i="2"/>
  <c r="N155" i="2"/>
  <c r="BF155" i="2" s="1"/>
  <c r="BI154" i="2"/>
  <c r="BH154" i="2"/>
  <c r="BG154" i="2"/>
  <c r="BE154" i="2"/>
  <c r="AA154" i="2"/>
  <c r="Y154" i="2"/>
  <c r="W154" i="2"/>
  <c r="BK154" i="2"/>
  <c r="N154" i="2"/>
  <c r="BF154" i="2"/>
  <c r="BI153" i="2"/>
  <c r="BH153" i="2"/>
  <c r="BG153" i="2"/>
  <c r="BE153" i="2"/>
  <c r="AA153" i="2"/>
  <c r="Y153" i="2"/>
  <c r="W153" i="2"/>
  <c r="BK153" i="2"/>
  <c r="N153" i="2"/>
  <c r="BF153" i="2"/>
  <c r="BI152" i="2"/>
  <c r="BH152" i="2"/>
  <c r="BG152" i="2"/>
  <c r="BE152" i="2"/>
  <c r="AA152" i="2"/>
  <c r="Y152" i="2"/>
  <c r="W152" i="2"/>
  <c r="BK152" i="2"/>
  <c r="N152" i="2"/>
  <c r="BF152" i="2"/>
  <c r="BI151" i="2"/>
  <c r="BH151" i="2"/>
  <c r="BG151" i="2"/>
  <c r="BE151" i="2"/>
  <c r="AA151" i="2"/>
  <c r="Y151" i="2"/>
  <c r="W151" i="2"/>
  <c r="BK151" i="2"/>
  <c r="N151" i="2"/>
  <c r="BF151" i="2" s="1"/>
  <c r="BI150" i="2"/>
  <c r="BH150" i="2"/>
  <c r="BG150" i="2"/>
  <c r="BE150" i="2"/>
  <c r="AA150" i="2"/>
  <c r="Y150" i="2"/>
  <c r="W150" i="2"/>
  <c r="BK150" i="2"/>
  <c r="N150" i="2"/>
  <c r="BF150" i="2"/>
  <c r="BI149" i="2"/>
  <c r="BH149" i="2"/>
  <c r="BG149" i="2"/>
  <c r="BE149" i="2"/>
  <c r="AA149" i="2"/>
  <c r="Y149" i="2"/>
  <c r="W149" i="2"/>
  <c r="BK149" i="2"/>
  <c r="N149" i="2"/>
  <c r="BF149" i="2" s="1"/>
  <c r="BI148" i="2"/>
  <c r="BH148" i="2"/>
  <c r="BG148" i="2"/>
  <c r="BE148" i="2"/>
  <c r="AA148" i="2"/>
  <c r="Y148" i="2"/>
  <c r="W148" i="2"/>
  <c r="BK148" i="2"/>
  <c r="N148" i="2"/>
  <c r="BF148" i="2" s="1"/>
  <c r="BI147" i="2"/>
  <c r="BH147" i="2"/>
  <c r="BG147" i="2"/>
  <c r="BE147" i="2"/>
  <c r="AA147" i="2"/>
  <c r="Y147" i="2"/>
  <c r="W147" i="2"/>
  <c r="BK147" i="2"/>
  <c r="N147" i="2"/>
  <c r="BF147" i="2" s="1"/>
  <c r="BI146" i="2"/>
  <c r="BH146" i="2"/>
  <c r="BG146" i="2"/>
  <c r="BE146" i="2"/>
  <c r="AA146" i="2"/>
  <c r="AA145" i="2"/>
  <c r="Y146" i="2"/>
  <c r="W146" i="2"/>
  <c r="W145" i="2"/>
  <c r="BK146" i="2"/>
  <c r="N146" i="2"/>
  <c r="BF146" i="2" s="1"/>
  <c r="BI144" i="2"/>
  <c r="BH144" i="2"/>
  <c r="BG144" i="2"/>
  <c r="BE144" i="2"/>
  <c r="AA144" i="2"/>
  <c r="AA142" i="2" s="1"/>
  <c r="Y144" i="2"/>
  <c r="W144" i="2"/>
  <c r="BK144" i="2"/>
  <c r="N144" i="2"/>
  <c r="BF144" i="2" s="1"/>
  <c r="BI143" i="2"/>
  <c r="BH143" i="2"/>
  <c r="BG143" i="2"/>
  <c r="BE143" i="2"/>
  <c r="AA143" i="2"/>
  <c r="Y143" i="2"/>
  <c r="Y142" i="2"/>
  <c r="W143" i="2"/>
  <c r="W142" i="2"/>
  <c r="BK143" i="2"/>
  <c r="N143" i="2"/>
  <c r="BF143" i="2" s="1"/>
  <c r="BI141" i="2"/>
  <c r="BH141" i="2"/>
  <c r="BG141" i="2"/>
  <c r="BE141" i="2"/>
  <c r="AA141" i="2"/>
  <c r="AA140" i="2"/>
  <c r="Y141" i="2"/>
  <c r="Y140" i="2"/>
  <c r="W141" i="2"/>
  <c r="W140" i="2"/>
  <c r="BK141" i="2"/>
  <c r="BK140" i="2" s="1"/>
  <c r="N140" i="2" s="1"/>
  <c r="N91" i="2" s="1"/>
  <c r="N141" i="2"/>
  <c r="BF141" i="2" s="1"/>
  <c r="BI139" i="2"/>
  <c r="BH139" i="2"/>
  <c r="BG139" i="2"/>
  <c r="BE139" i="2"/>
  <c r="AA139" i="2"/>
  <c r="Y139" i="2"/>
  <c r="W139" i="2"/>
  <c r="BK139" i="2"/>
  <c r="N139" i="2"/>
  <c r="BF139" i="2"/>
  <c r="BI138" i="2"/>
  <c r="BH138" i="2"/>
  <c r="BG138" i="2"/>
  <c r="BE138" i="2"/>
  <c r="AA138" i="2"/>
  <c r="Y138" i="2"/>
  <c r="W138" i="2"/>
  <c r="BK138" i="2"/>
  <c r="N138" i="2"/>
  <c r="BF138" i="2"/>
  <c r="BI137" i="2"/>
  <c r="BH137" i="2"/>
  <c r="BG137" i="2"/>
  <c r="BE137" i="2"/>
  <c r="AA137" i="2"/>
  <c r="Y137" i="2"/>
  <c r="W137" i="2"/>
  <c r="BK137" i="2"/>
  <c r="N137" i="2"/>
  <c r="BF137" i="2"/>
  <c r="BI136" i="2"/>
  <c r="BH136" i="2"/>
  <c r="BG136" i="2"/>
  <c r="BE136" i="2"/>
  <c r="AA136" i="2"/>
  <c r="Y136" i="2"/>
  <c r="W136" i="2"/>
  <c r="BK136" i="2"/>
  <c r="N136" i="2"/>
  <c r="BF136" i="2" s="1"/>
  <c r="BI135" i="2"/>
  <c r="BH135" i="2"/>
  <c r="BG135" i="2"/>
  <c r="BE135" i="2"/>
  <c r="AA135" i="2"/>
  <c r="Y135" i="2"/>
  <c r="W135" i="2"/>
  <c r="BK135" i="2"/>
  <c r="N135" i="2"/>
  <c r="BF135" i="2" s="1"/>
  <c r="BI134" i="2"/>
  <c r="BH134" i="2"/>
  <c r="BG134" i="2"/>
  <c r="BE134" i="2"/>
  <c r="AA134" i="2"/>
  <c r="Y134" i="2"/>
  <c r="W134" i="2"/>
  <c r="BK134" i="2"/>
  <c r="N134" i="2"/>
  <c r="BF134" i="2"/>
  <c r="BI133" i="2"/>
  <c r="BH133" i="2"/>
  <c r="BG133" i="2"/>
  <c r="BE133" i="2"/>
  <c r="AA133" i="2"/>
  <c r="Y133" i="2"/>
  <c r="W133" i="2"/>
  <c r="BK133" i="2"/>
  <c r="N133" i="2"/>
  <c r="BF133" i="2"/>
  <c r="BI132" i="2"/>
  <c r="BH132" i="2"/>
  <c r="BG132" i="2"/>
  <c r="BE132" i="2"/>
  <c r="AA132" i="2"/>
  <c r="Y132" i="2"/>
  <c r="W132" i="2"/>
  <c r="BK132" i="2"/>
  <c r="N132" i="2"/>
  <c r="BF132" i="2" s="1"/>
  <c r="BI131" i="2"/>
  <c r="BH131" i="2"/>
  <c r="BG131" i="2"/>
  <c r="BE131" i="2"/>
  <c r="AA131" i="2"/>
  <c r="Y131" i="2"/>
  <c r="W131" i="2"/>
  <c r="BK131" i="2"/>
  <c r="N131" i="2"/>
  <c r="BF131" i="2" s="1"/>
  <c r="BI130" i="2"/>
  <c r="BH130" i="2"/>
  <c r="BG130" i="2"/>
  <c r="BE130" i="2"/>
  <c r="AA130" i="2"/>
  <c r="Y130" i="2"/>
  <c r="W130" i="2"/>
  <c r="BK130" i="2"/>
  <c r="N130" i="2"/>
  <c r="BF130" i="2"/>
  <c r="BI129" i="2"/>
  <c r="BH129" i="2"/>
  <c r="BG129" i="2"/>
  <c r="BE129" i="2"/>
  <c r="AA129" i="2"/>
  <c r="Y129" i="2"/>
  <c r="W129" i="2"/>
  <c r="BK129" i="2"/>
  <c r="N129" i="2"/>
  <c r="BF129" i="2" s="1"/>
  <c r="BI128" i="2"/>
  <c r="BH128" i="2"/>
  <c r="BG128" i="2"/>
  <c r="BE128" i="2"/>
  <c r="AA128" i="2"/>
  <c r="Y128" i="2"/>
  <c r="W128" i="2"/>
  <c r="BK128" i="2"/>
  <c r="N128" i="2"/>
  <c r="BF128" i="2" s="1"/>
  <c r="BI127" i="2"/>
  <c r="BH127" i="2"/>
  <c r="BG127" i="2"/>
  <c r="BE127" i="2"/>
  <c r="AA127" i="2"/>
  <c r="Y127" i="2"/>
  <c r="W127" i="2"/>
  <c r="BK127" i="2"/>
  <c r="N127" i="2"/>
  <c r="BF127" i="2" s="1"/>
  <c r="BI126" i="2"/>
  <c r="BH126" i="2"/>
  <c r="BG126" i="2"/>
  <c r="BE126" i="2"/>
  <c r="AA126" i="2"/>
  <c r="Y126" i="2"/>
  <c r="W126" i="2"/>
  <c r="BK126" i="2"/>
  <c r="N126" i="2"/>
  <c r="BF126" i="2" s="1"/>
  <c r="BI125" i="2"/>
  <c r="BH125" i="2"/>
  <c r="BG125" i="2"/>
  <c r="BE125" i="2"/>
  <c r="AA125" i="2"/>
  <c r="Y125" i="2"/>
  <c r="W125" i="2"/>
  <c r="BK125" i="2"/>
  <c r="N125" i="2"/>
  <c r="BF125" i="2"/>
  <c r="BI124" i="2"/>
  <c r="BH124" i="2"/>
  <c r="BG124" i="2"/>
  <c r="BE124" i="2"/>
  <c r="AA124" i="2"/>
  <c r="Y124" i="2"/>
  <c r="W124" i="2"/>
  <c r="BK124" i="2"/>
  <c r="N124" i="2"/>
  <c r="BF124" i="2" s="1"/>
  <c r="BI123" i="2"/>
  <c r="BH123" i="2"/>
  <c r="BG123" i="2"/>
  <c r="BE123" i="2"/>
  <c r="AA123" i="2"/>
  <c r="Y123" i="2"/>
  <c r="W123" i="2"/>
  <c r="BK123" i="2"/>
  <c r="N123" i="2"/>
  <c r="BF123" i="2" s="1"/>
  <c r="BI122" i="2"/>
  <c r="BH122" i="2"/>
  <c r="BG122" i="2"/>
  <c r="BE122" i="2"/>
  <c r="AA122" i="2"/>
  <c r="Y122" i="2"/>
  <c r="W122" i="2"/>
  <c r="BK122" i="2"/>
  <c r="N122" i="2"/>
  <c r="BF122" i="2"/>
  <c r="BI121" i="2"/>
  <c r="BH121" i="2"/>
  <c r="BG121" i="2"/>
  <c r="BE121" i="2"/>
  <c r="AA121" i="2"/>
  <c r="Y121" i="2"/>
  <c r="W121" i="2"/>
  <c r="BK121" i="2"/>
  <c r="N121" i="2"/>
  <c r="BF121" i="2" s="1"/>
  <c r="BI120" i="2"/>
  <c r="BH120" i="2"/>
  <c r="BG120" i="2"/>
  <c r="BE120" i="2"/>
  <c r="AA120" i="2"/>
  <c r="Y120" i="2"/>
  <c r="Y118" i="2" s="1"/>
  <c r="W120" i="2"/>
  <c r="BK120" i="2"/>
  <c r="N120" i="2"/>
  <c r="BF120" i="2" s="1"/>
  <c r="BI119" i="2"/>
  <c r="BH119" i="2"/>
  <c r="BG119" i="2"/>
  <c r="BE119" i="2"/>
  <c r="AA119" i="2"/>
  <c r="AA118" i="2"/>
  <c r="Y119" i="2"/>
  <c r="W119" i="2"/>
  <c r="W118" i="2"/>
  <c r="W117" i="2" s="1"/>
  <c r="W116" i="2" s="1"/>
  <c r="AU88" i="1" s="1"/>
  <c r="BK119" i="2"/>
  <c r="N119" i="2"/>
  <c r="BF119" i="2" s="1"/>
  <c r="F112" i="2"/>
  <c r="F108" i="2"/>
  <c r="M28" i="2"/>
  <c r="AS88" i="1" s="1"/>
  <c r="AS87" i="1" s="1"/>
  <c r="F83" i="2"/>
  <c r="F79" i="2"/>
  <c r="O21" i="2"/>
  <c r="E21" i="2"/>
  <c r="M113" i="2" s="1"/>
  <c r="O20" i="2"/>
  <c r="O18" i="2"/>
  <c r="E18" i="2"/>
  <c r="M83" i="2" s="1"/>
  <c r="O17" i="2"/>
  <c r="F6" i="2"/>
  <c r="F78" i="2" s="1"/>
  <c r="F107" i="2"/>
  <c r="AK27" i="1"/>
  <c r="AM83" i="1"/>
  <c r="L83" i="1"/>
  <c r="AM82" i="1"/>
  <c r="L82" i="1"/>
  <c r="AM80" i="1"/>
  <c r="L80" i="1"/>
  <c r="L78" i="1"/>
  <c r="L77" i="1"/>
  <c r="H34" i="5" l="1"/>
  <c r="BB91" i="1" s="1"/>
  <c r="H33" i="5"/>
  <c r="BA91" i="1" s="1"/>
  <c r="M33" i="5"/>
  <c r="AW91" i="1" s="1"/>
  <c r="BK125" i="5"/>
  <c r="BK124" i="5" s="1"/>
  <c r="N124" i="5" s="1"/>
  <c r="N91" i="5" s="1"/>
  <c r="H32" i="4"/>
  <c r="AZ90" i="1" s="1"/>
  <c r="BK113" i="4"/>
  <c r="M32" i="4"/>
  <c r="AV90" i="1" s="1"/>
  <c r="AT90" i="1" s="1"/>
  <c r="H36" i="4"/>
  <c r="BD90" i="1" s="1"/>
  <c r="H32" i="3"/>
  <c r="AZ89" i="1" s="1"/>
  <c r="BK121" i="3"/>
  <c r="N121" i="3" s="1"/>
  <c r="N90" i="3" s="1"/>
  <c r="H35" i="3"/>
  <c r="BC89" i="1" s="1"/>
  <c r="M113" i="3"/>
  <c r="M109" i="5"/>
  <c r="M84" i="2"/>
  <c r="M84" i="5"/>
  <c r="M112" i="2"/>
  <c r="M107" i="4"/>
  <c r="M115" i="3"/>
  <c r="M111" i="5"/>
  <c r="BK142" i="2"/>
  <c r="N142" i="2" s="1"/>
  <c r="N92" i="2" s="1"/>
  <c r="BK145" i="2"/>
  <c r="N145" i="2" s="1"/>
  <c r="N93" i="2" s="1"/>
  <c r="H34" i="2"/>
  <c r="BB88" i="1" s="1"/>
  <c r="H36" i="2"/>
  <c r="BD88" i="1" s="1"/>
  <c r="H33" i="2"/>
  <c r="BA88" i="1" s="1"/>
  <c r="M81" i="4"/>
  <c r="H35" i="2"/>
  <c r="BC88" i="1" s="1"/>
  <c r="W121" i="3"/>
  <c r="W120" i="3" s="1"/>
  <c r="AA151" i="3"/>
  <c r="M32" i="5"/>
  <c r="AV91" i="1" s="1"/>
  <c r="H32" i="5"/>
  <c r="AZ91" i="1" s="1"/>
  <c r="BK117" i="5"/>
  <c r="H35" i="5"/>
  <c r="BC91" i="1" s="1"/>
  <c r="AA124" i="5"/>
  <c r="AA115" i="5" s="1"/>
  <c r="W124" i="5"/>
  <c r="W115" i="5" s="1"/>
  <c r="AU91" i="1" s="1"/>
  <c r="F113" i="2"/>
  <c r="F84" i="2"/>
  <c r="Y120" i="3"/>
  <c r="Y119" i="3" s="1"/>
  <c r="H36" i="3"/>
  <c r="BD89" i="1" s="1"/>
  <c r="AA117" i="2"/>
  <c r="AA116" i="2" s="1"/>
  <c r="M32" i="2"/>
  <c r="AV88" i="1" s="1"/>
  <c r="Y145" i="2"/>
  <c r="Y117" i="2" s="1"/>
  <c r="Y116" i="2" s="1"/>
  <c r="H33" i="3"/>
  <c r="BA89" i="1" s="1"/>
  <c r="BA87" i="1" s="1"/>
  <c r="AA121" i="3"/>
  <c r="AA140" i="3"/>
  <c r="M33" i="4"/>
  <c r="AW90" i="1" s="1"/>
  <c r="M33" i="3"/>
  <c r="AW89" i="1" s="1"/>
  <c r="N161" i="3"/>
  <c r="N98" i="3" s="1"/>
  <c r="BK160" i="3"/>
  <c r="N160" i="3" s="1"/>
  <c r="N97" i="3" s="1"/>
  <c r="M33" i="2"/>
  <c r="AW88" i="1" s="1"/>
  <c r="AT89" i="1"/>
  <c r="W161" i="3"/>
  <c r="W160" i="3" s="1"/>
  <c r="Y125" i="5"/>
  <c r="Y124" i="5" s="1"/>
  <c r="Y115" i="5" s="1"/>
  <c r="N113" i="4"/>
  <c r="N90" i="4" s="1"/>
  <c r="BK112" i="4"/>
  <c r="N125" i="5"/>
  <c r="N92" i="5" s="1"/>
  <c r="M110" i="2"/>
  <c r="M81" i="2"/>
  <c r="BK118" i="2"/>
  <c r="H32" i="2"/>
  <c r="AZ88" i="1" s="1"/>
  <c r="BK120" i="3"/>
  <c r="H34" i="3"/>
  <c r="BB89" i="1" s="1"/>
  <c r="BB87" i="1" s="1"/>
  <c r="BC87" i="1" l="1"/>
  <c r="AT91" i="1"/>
  <c r="AZ87" i="1"/>
  <c r="W31" i="1" s="1"/>
  <c r="BD87" i="1"/>
  <c r="W35" i="1" s="1"/>
  <c r="AX87" i="1"/>
  <c r="W33" i="1"/>
  <c r="AW87" i="1"/>
  <c r="AK32" i="1" s="1"/>
  <c r="W32" i="1"/>
  <c r="AV87" i="1"/>
  <c r="W119" i="3"/>
  <c r="AU89" i="1" s="1"/>
  <c r="AU87" i="1" s="1"/>
  <c r="AY87" i="1"/>
  <c r="W34" i="1"/>
  <c r="BK111" i="4"/>
  <c r="N111" i="4" s="1"/>
  <c r="N88" i="4" s="1"/>
  <c r="N112" i="4"/>
  <c r="N89" i="4" s="1"/>
  <c r="AT88" i="1"/>
  <c r="AA120" i="3"/>
  <c r="AA119" i="3" s="1"/>
  <c r="N120" i="3"/>
  <c r="N89" i="3" s="1"/>
  <c r="BK119" i="3"/>
  <c r="N119" i="3" s="1"/>
  <c r="N88" i="3" s="1"/>
  <c r="BK116" i="5"/>
  <c r="N117" i="5"/>
  <c r="N90" i="5" s="1"/>
  <c r="BK117" i="2"/>
  <c r="N118" i="2"/>
  <c r="N90" i="2" s="1"/>
  <c r="AK31" i="1" l="1"/>
  <c r="AT87" i="1"/>
  <c r="BK115" i="5"/>
  <c r="N115" i="5" s="1"/>
  <c r="N88" i="5" s="1"/>
  <c r="N116" i="5"/>
  <c r="N89" i="5" s="1"/>
  <c r="M27" i="3"/>
  <c r="M30" i="3" s="1"/>
  <c r="L102" i="3"/>
  <c r="BK116" i="2"/>
  <c r="N116" i="2" s="1"/>
  <c r="N88" i="2" s="1"/>
  <c r="N117" i="2"/>
  <c r="N89" i="2" s="1"/>
  <c r="L94" i="4"/>
  <c r="M27" i="4"/>
  <c r="M30" i="4" s="1"/>
  <c r="M27" i="2" l="1"/>
  <c r="M30" i="2" s="1"/>
  <c r="L99" i="2"/>
  <c r="L38" i="3"/>
  <c r="AG89" i="1"/>
  <c r="AN89" i="1" s="1"/>
  <c r="AG90" i="1"/>
  <c r="AN90" i="1" s="1"/>
  <c r="L38" i="4"/>
  <c r="M27" i="5"/>
  <c r="M30" i="5" s="1"/>
  <c r="L98" i="5"/>
  <c r="AG91" i="1" l="1"/>
  <c r="AN91" i="1" s="1"/>
  <c r="L38" i="5"/>
  <c r="AG88" i="1"/>
  <c r="L38" i="2"/>
  <c r="AG87" i="1" l="1"/>
  <c r="AN88" i="1"/>
  <c r="AK26" i="1" l="1"/>
  <c r="AK29" i="1" s="1"/>
  <c r="AK37" i="1" s="1"/>
  <c r="AN87" i="1"/>
  <c r="AN95" i="1" s="1"/>
  <c r="AG95" i="1"/>
</calcChain>
</file>

<file path=xl/sharedStrings.xml><?xml version="1.0" encoding="utf-8"?>
<sst xmlns="http://schemas.openxmlformats.org/spreadsheetml/2006/main" count="2409" uniqueCount="484">
  <si>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</si>
  <si>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</si>
  <si>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</si>
  <si>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</si>
  <si>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</si>
  <si>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</si>
  <si>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</si>
  <si>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</si>
  <si>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</si>
  <si>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0,01</t>
  </si>
  <si>
    <t>20</t>
  </si>
  <si>
    <t>SÚHRNNÝ LIST STAVBY</t>
  </si>
  <si>
    <t>v ---  nižšie sa nachádzajú doplnkové a pomocné údaje k zostavám  --- v</t>
  </si>
  <si>
    <t>0,001</t>
  </si>
  <si>
    <t>Kód: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</si>
  <si>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</si>
  <si>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</si>
  <si>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</si>
  <si>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</si>
  <si>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</si>
  <si>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</si>
  <si>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</si>
  <si>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</si>
  <si>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Obec Červený Kláštor</t>
  </si>
  <si>
    <t>IČO DPH:</t>
  </si>
  <si>
    <t>Zhotoviteľ:</t>
  </si>
  <si>
    <t>True</t>
  </si>
  <si>
    <t>Projektant:</t>
  </si>
  <si>
    <t>Spracovateľ: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</si>
  <si>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</si>
  <si>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</si>
  <si>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</si>
  <si>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</si>
  <si>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</si>
  <si>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</si>
  <si>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</si>
  <si>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</si>
  <si>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</si>
  <si>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</si>
  <si>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</si>
  <si>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</si>
  <si>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</si>
  <si>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</si>
  <si>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</si>
  <si>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</si>
  <si>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</si>
  <si>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</si>
  <si>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</si>
  <si>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</si>
  <si>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</si>
  <si>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</si>
  <si>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</si>
  <si>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</si>
  <si>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</si>
  <si>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</si>
  <si>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</si>
  <si>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</si>
  <si>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</si>
  <si>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</si>
  <si>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</si>
  <si>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</si>
  <si>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</si>
  <si>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</si>
  <si>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</si>
  <si>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</si>
  <si>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</si>
  <si>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</si>
  <si>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</si>
  <si>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</si>
  <si>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</si>
  <si>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</si>
  <si>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</si>
  <si>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{d015898c-d2a0-4406-a304-ecfe083f3403}</t>
  </si>
  <si>
    <t>{00000000-0000-0000-0000-000000000000}</t>
  </si>
  <si>
    <t>/</t>
  </si>
  <si>
    <t>1</t>
  </si>
  <si>
    <t>S0 01 Kanalizácia Vetva A</t>
  </si>
  <si>
    <t>{19276e33-1107-4b3f-9c96-5961ed87fbe3}</t>
  </si>
  <si>
    <t>2</t>
  </si>
  <si>
    <t>{3a0140ad-778c-490a-af68-f7b69df3f813}</t>
  </si>
  <si>
    <t>3</t>
  </si>
  <si>
    <t>{41953cb3-f7f9-4981-987a-2802ce93a1ba}</t>
  </si>
  <si>
    <t>4</t>
  </si>
  <si>
    <t>SO 01.1 NN prípojka k čerpacej stanici</t>
  </si>
  <si>
    <t>{a14ac92d-ec19-4996-b2b7-56b9b783a0b9}</t>
  </si>
  <si>
    <t>2) Ostatné náklady zo súhrnného listu</t>
  </si>
  <si>
    <t>Percent. zadanie_x000D_
[% nákladov rozpočtu]</t>
  </si>
  <si>
    <t>Zaradenie nákladov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</si>
  <si>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</si>
  <si>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</si>
  <si>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</si>
  <si>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</si>
  <si>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</si>
  <si>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</si>
  <si>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</si>
  <si>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Objekt:</t>
  </si>
  <si>
    <t>1 - S0 01 Kanalizácia Vetva A</t>
  </si>
  <si>
    <t>Náklady z rozpočtu</t>
  </si>
  <si>
    <t>Ostatné náklady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</si>
  <si>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</si>
  <si>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</si>
  <si>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</si>
  <si>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</si>
  <si>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</si>
  <si>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</si>
  <si>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</si>
  <si>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4 - Vodorovné konštrukcie</t>
  </si>
  <si>
    <t xml:space="preserve">    6 - Úpravy povrchov, podlahy, osadenie</t>
  </si>
  <si>
    <t xml:space="preserve">    8 - Rúrové vedenie</t>
  </si>
  <si>
    <t xml:space="preserve">    9 - Ostatné konštrukcie a práce-búranie</t>
  </si>
  <si>
    <t xml:space="preserve">    99 - Presun hmôt HSV</t>
  </si>
  <si>
    <t>2) Ostatné náklady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</si>
  <si>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</si>
  <si>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</si>
  <si>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</si>
  <si>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</si>
  <si>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</si>
  <si>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</si>
  <si>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</si>
  <si>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</si>
  <si>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</si>
  <si>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</si>
  <si>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</si>
  <si>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</si>
  <si>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</si>
  <si>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</si>
  <si>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</si>
  <si>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</si>
  <si>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115101201</t>
  </si>
  <si>
    <t>Čerpanie vody do 10 m s priemerným prítokom litrov za minútu do 500 l</t>
  </si>
  <si>
    <t>hod</t>
  </si>
  <si>
    <t>-1240858213</t>
  </si>
  <si>
    <t>115101301</t>
  </si>
  <si>
    <t>Pohotovosť záložnej čerpacej súpravy pre výšku do 10 m, s priemerným prítokom do 500 l/min.</t>
  </si>
  <si>
    <t>deň</t>
  </si>
  <si>
    <t>604745653</t>
  </si>
  <si>
    <t>121101111</t>
  </si>
  <si>
    <t>Odstránenie ornice s vodor. premiestn. na hromady, so zložením na vzdialenosť do 100 m a do 100m3</t>
  </si>
  <si>
    <t>m3</t>
  </si>
  <si>
    <t>1833486071</t>
  </si>
  <si>
    <t>132201203</t>
  </si>
  <si>
    <t>Výkop ryhy šírky 600-2000mm horn.3 nad 1000 do 10000m3</t>
  </si>
  <si>
    <t>-1070664849</t>
  </si>
  <si>
    <t>5</t>
  </si>
  <si>
    <t>132201209</t>
  </si>
  <si>
    <t>Príplatok k cenám za lepivosť horniny 3</t>
  </si>
  <si>
    <t>-1391564530</t>
  </si>
  <si>
    <t>6</t>
  </si>
  <si>
    <t>132301202</t>
  </si>
  <si>
    <t>Výkop ryhy šírky 600-2000mm hor 4 100-1000 m3</t>
  </si>
  <si>
    <t>-2010844995</t>
  </si>
  <si>
    <t>7</t>
  </si>
  <si>
    <t>132301209</t>
  </si>
  <si>
    <t>Príplatok za lepivosť pri hĺbení rýh š. nad 600 do 2 000 mm zapažených i nezapažených, s urovnaním dna v hornine 4</t>
  </si>
  <si>
    <t>-1347270138</t>
  </si>
  <si>
    <t>8</t>
  </si>
  <si>
    <t>132401201</t>
  </si>
  <si>
    <t>Výkop ryhy šírky 600-2000mm hor 5 pre akékoľvek množstvo</t>
  </si>
  <si>
    <t>449883675</t>
  </si>
  <si>
    <t>9</t>
  </si>
  <si>
    <t>151101102</t>
  </si>
  <si>
    <t>Paženie a rozopretie stien rýh pre podzemné vedenie, príložné do 4 m</t>
  </si>
  <si>
    <t>m2</t>
  </si>
  <si>
    <t>2053366870</t>
  </si>
  <si>
    <t>10</t>
  </si>
  <si>
    <t>151101112</t>
  </si>
  <si>
    <t>Odstránenie paženia rýh pre podzemné vedenie, príložné hĺbky do 4 m</t>
  </si>
  <si>
    <t>-1997515881</t>
  </si>
  <si>
    <t>11</t>
  </si>
  <si>
    <t>161101501</t>
  </si>
  <si>
    <t>Zvislé premiestnenie výkopku bez naloženia z horniny I až IV, pri hĺbke výkopu nad 1 nad 2,5 m</t>
  </si>
  <si>
    <t>M3</t>
  </si>
  <si>
    <t>-416048776</t>
  </si>
  <si>
    <t>12</t>
  </si>
  <si>
    <t>167101101</t>
  </si>
  <si>
    <t>Nakladanie neuľahnutého výkopku z hornín tr.1-4 do 100 m3</t>
  </si>
  <si>
    <t>1647672832</t>
  </si>
  <si>
    <t>13</t>
  </si>
  <si>
    <t>162201101</t>
  </si>
  <si>
    <t>Vodorovné premiestnenie výkopku z horniny 1-4 do 20m</t>
  </si>
  <si>
    <t>-603588870</t>
  </si>
  <si>
    <t>14</t>
  </si>
  <si>
    <t>162501102</t>
  </si>
  <si>
    <t>Vodorovné premiestnenie výkopku tr.1-4 do 3000 m</t>
  </si>
  <si>
    <t>1955619291</t>
  </si>
  <si>
    <t>15</t>
  </si>
  <si>
    <t>162701109</t>
  </si>
  <si>
    <t>Príplatok za každých ďalších 1000 m horniny 1-4 po spevnenej ceste</t>
  </si>
  <si>
    <t>1478278142</t>
  </si>
  <si>
    <t>16</t>
  </si>
  <si>
    <t>171201201</t>
  </si>
  <si>
    <t>Uloženie sypaniny na skládky do 100 m3</t>
  </si>
  <si>
    <t>1229779319</t>
  </si>
  <si>
    <t>17</t>
  </si>
  <si>
    <t>174101001</t>
  </si>
  <si>
    <t>Zásyp sypaninou so zhutnením jám, šachiet, rýh, zárezov alebo okolo objektov do 100 m3</t>
  </si>
  <si>
    <t>609303414</t>
  </si>
  <si>
    <t>18</t>
  </si>
  <si>
    <t>175101101</t>
  </si>
  <si>
    <t>Obsyp potrubia sypaninou z vhodných hornín 1 až 4 bez prehodenia sypaniny</t>
  </si>
  <si>
    <t>-1282760649</t>
  </si>
  <si>
    <t>19</t>
  </si>
  <si>
    <t>175101109</t>
  </si>
  <si>
    <t>Príplatok k cene za prehodenie sypaniny</t>
  </si>
  <si>
    <t>-332056525</t>
  </si>
  <si>
    <t>M</t>
  </si>
  <si>
    <t>5833785100</t>
  </si>
  <si>
    <t xml:space="preserve">Štrkopiesok </t>
  </si>
  <si>
    <t>1599658635</t>
  </si>
  <si>
    <t>21</t>
  </si>
  <si>
    <t>181301103</t>
  </si>
  <si>
    <t>Rozprestretie ornice na rovine alebo na svahu do sklonu 1:5, plocha do 500 m3,hr.200 mm</t>
  </si>
  <si>
    <t>-1824160321</t>
  </si>
  <si>
    <t>22</t>
  </si>
  <si>
    <t>451573111</t>
  </si>
  <si>
    <t>Lôžko pod potrubie, stoky a drobné objekty, v otvorenom výkope z piesku a štrkopiesku do 63 mm</t>
  </si>
  <si>
    <t>1951492325</t>
  </si>
  <si>
    <t>23</t>
  </si>
  <si>
    <t>631313511</t>
  </si>
  <si>
    <t>Mazanina z betónu prostého tr.C 12/15 hr.nad 80 do 120 mm</t>
  </si>
  <si>
    <t>948326657</t>
  </si>
  <si>
    <t>24</t>
  </si>
  <si>
    <t>631571003</t>
  </si>
  <si>
    <t>Násyp zo štrkopiesku 0-32 (pre spevnenie podkladu)</t>
  </si>
  <si>
    <t>-929729929</t>
  </si>
  <si>
    <t>25</t>
  </si>
  <si>
    <t>871371111</t>
  </si>
  <si>
    <t>Montáž potrubia z tlakových rúrok z tvrdého PVC tesnených gumovým krúžkom priemeru 315 mm</t>
  </si>
  <si>
    <t>m</t>
  </si>
  <si>
    <t>-942116591</t>
  </si>
  <si>
    <t>26</t>
  </si>
  <si>
    <t>286110001000</t>
  </si>
  <si>
    <t>Rúra kanalizačná PVC-U , hladká SN8 - DN 315, dĺ. 5 m,</t>
  </si>
  <si>
    <t>-1818862436</t>
  </si>
  <si>
    <t>27</t>
  </si>
  <si>
    <t>892371000</t>
  </si>
  <si>
    <t>Skúška tesnosti kanalizácie D 300</t>
  </si>
  <si>
    <t>101862753</t>
  </si>
  <si>
    <t>28</t>
  </si>
  <si>
    <t>892442111</t>
  </si>
  <si>
    <t>Zabezpečenie koncov  potrubia pri skúškach DN nad 300 do 600 mm</t>
  </si>
  <si>
    <t>ks</t>
  </si>
  <si>
    <t>1055472606</t>
  </si>
  <si>
    <t>29</t>
  </si>
  <si>
    <t>877374246</t>
  </si>
  <si>
    <t>Montáž kanalizačného  prechodu  DN 315</t>
  </si>
  <si>
    <t>-937802714</t>
  </si>
  <si>
    <t>30</t>
  </si>
  <si>
    <t>2864201400</t>
  </si>
  <si>
    <t>PVC-U prechodka šachtová kanalizačná 315</t>
  </si>
  <si>
    <t>488773935</t>
  </si>
  <si>
    <t>31</t>
  </si>
  <si>
    <t>894411121</t>
  </si>
  <si>
    <t>Zhotovenie šachty kanalizačnej s obložením dna betónom tr. C 25/30 DN n. 200-300</t>
  </si>
  <si>
    <t>2054371895</t>
  </si>
  <si>
    <t>32</t>
  </si>
  <si>
    <t>894414111</t>
  </si>
  <si>
    <t>Osadenie železobetónového dielca pre šachty, skruž základová TZP</t>
  </si>
  <si>
    <t>-693475316</t>
  </si>
  <si>
    <t>33</t>
  </si>
  <si>
    <t>5922470250</t>
  </si>
  <si>
    <t>Šachtové kanalizačné dno DN 1000 H 800 s kynetou</t>
  </si>
  <si>
    <t>855035893</t>
  </si>
  <si>
    <t>34</t>
  </si>
  <si>
    <t>894411311</t>
  </si>
  <si>
    <t>Osadenie železobetónového dielca pre šachty, skruž rovná alebo prechodová TZS</t>
  </si>
  <si>
    <t>-1655317801</t>
  </si>
  <si>
    <t>35</t>
  </si>
  <si>
    <t>592240002100</t>
  </si>
  <si>
    <t>Kónus TBR-Q.1 100-63/58/10 pre kanalizačnú šachtu,rozmer 1000x625x580 mm</t>
  </si>
  <si>
    <t>-57607470</t>
  </si>
  <si>
    <t>36</t>
  </si>
  <si>
    <t>592240002300</t>
  </si>
  <si>
    <t>Skruž výšky 250 mm TBS-Q.1 100/25/10  pre kanalizačnú šachtu    rozmer 1000x250x100 mm</t>
  </si>
  <si>
    <t>-575939159</t>
  </si>
  <si>
    <t>37</t>
  </si>
  <si>
    <t>592240002400</t>
  </si>
  <si>
    <t>Skruž výšky 500 mm TBS-Q.1 100/50/10 pre kanalizačnú šachtu , rozmer 1000x500x100 mm</t>
  </si>
  <si>
    <t>2080012742</t>
  </si>
  <si>
    <t>38</t>
  </si>
  <si>
    <t>592240002700</t>
  </si>
  <si>
    <t>Skruž výšky 1000 mm TBS-Q.1 100/100/10 PS pre kanalizačnú šachtu, rozmer 1000x1000x100 mm</t>
  </si>
  <si>
    <t>993159712</t>
  </si>
  <si>
    <t>39</t>
  </si>
  <si>
    <t>899103111</t>
  </si>
  <si>
    <t>Osadenie poklopu liatinového a oceľového vrátane rámu hmotn. nad 100 do 150 kg</t>
  </si>
  <si>
    <t>-556403770</t>
  </si>
  <si>
    <t>40</t>
  </si>
  <si>
    <t>552410002300</t>
  </si>
  <si>
    <t xml:space="preserve">Poklop liatinový T 600  </t>
  </si>
  <si>
    <t>-1934587324</t>
  </si>
  <si>
    <t>41</t>
  </si>
  <si>
    <t>899623141</t>
  </si>
  <si>
    <t>Obetónovanie potrubia alebo muriva stôk betónom prostým tr. C 12/15 v otvorenom výkope</t>
  </si>
  <si>
    <t>1423166917</t>
  </si>
  <si>
    <t>42</t>
  </si>
  <si>
    <t>914811111-1</t>
  </si>
  <si>
    <t>Montáž a demontáž dočasného dopravného značenia</t>
  </si>
  <si>
    <t>-1025940405</t>
  </si>
  <si>
    <t>43</t>
  </si>
  <si>
    <t>998276101</t>
  </si>
  <si>
    <t>Presun hmôt pre rúrové vedenie hĺbené z rúr z plast., hmôt alebo sklolamin. v otvorenom výkope</t>
  </si>
  <si>
    <t>t</t>
  </si>
  <si>
    <t>-1663330097</t>
  </si>
  <si>
    <t xml:space="preserve">    3 - Zvislé a kompletné konštrukcie</t>
  </si>
  <si>
    <t xml:space="preserve">    5 - Komunikácie</t>
  </si>
  <si>
    <t>PSV - Práce a dodávky PSV</t>
  </si>
  <si>
    <t xml:space="preserve">    713 - Izolácie tepelné</t>
  </si>
  <si>
    <t>12006288</t>
  </si>
  <si>
    <t>R- 1</t>
  </si>
  <si>
    <t>Spúšťanie skruží  na výkop čerpacej stanice</t>
  </si>
  <si>
    <t>512</t>
  </si>
  <si>
    <t>726881569</t>
  </si>
  <si>
    <t>R-2</t>
  </si>
  <si>
    <t>Čerpanie vody v montážnej jame zabezpečenie jej odčerpávanie počas montážnych prác a skúšok vodotesnosti</t>
  </si>
  <si>
    <t>-1339136811</t>
  </si>
  <si>
    <t>132301201</t>
  </si>
  <si>
    <t>Výkop ryhy šírky 600-2000mm hor 4 do 100 m3</t>
  </si>
  <si>
    <t>-958553938</t>
  </si>
  <si>
    <t>-2136491405</t>
  </si>
  <si>
    <t>625980946</t>
  </si>
  <si>
    <t>-966841634</t>
  </si>
  <si>
    <t>898231617</t>
  </si>
  <si>
    <t>549812384</t>
  </si>
  <si>
    <t>-526812702</t>
  </si>
  <si>
    <t>991647665</t>
  </si>
  <si>
    <t>2022607325</t>
  </si>
  <si>
    <t>-654861254</t>
  </si>
  <si>
    <t>1606461962</t>
  </si>
  <si>
    <t>-1426920721</t>
  </si>
  <si>
    <t>-531949267</t>
  </si>
  <si>
    <t>-1943445189</t>
  </si>
  <si>
    <t>-1896508157</t>
  </si>
  <si>
    <t>380311532</t>
  </si>
  <si>
    <t>Kompletné konštrukcie čistiarní odpadových vôd z betónu prostého tr.C 12/15, hr.150-300 mm</t>
  </si>
  <si>
    <t>-2115010865</t>
  </si>
  <si>
    <t>380356231</t>
  </si>
  <si>
    <t>Debnenie komplet. konštr. čistiarní odpadových vôd neomietaných, plôch rovinných zhotovenie</t>
  </si>
  <si>
    <t>-899443745</t>
  </si>
  <si>
    <t>380356232</t>
  </si>
  <si>
    <t>Debnenie komplet. konštr. čistiarní odpadových vôd neomietaných, plôch rovinných odstránenie</t>
  </si>
  <si>
    <t>-1710159033</t>
  </si>
  <si>
    <t>662990740</t>
  </si>
  <si>
    <t>594411111</t>
  </si>
  <si>
    <t>Dlažba z lomového kameňa do lôžka z cementovej malty</t>
  </si>
  <si>
    <t>1049565059</t>
  </si>
  <si>
    <t>-188058835</t>
  </si>
  <si>
    <t>1438043696</t>
  </si>
  <si>
    <t>830995836</t>
  </si>
  <si>
    <t>1647973479</t>
  </si>
  <si>
    <t>-965643022</t>
  </si>
  <si>
    <t>1103883458</t>
  </si>
  <si>
    <t>891395321</t>
  </si>
  <si>
    <t>Montáž armatúry na potrubí, spätná klapka DN 300</t>
  </si>
  <si>
    <t>-530125307</t>
  </si>
  <si>
    <t>422820014700</t>
  </si>
  <si>
    <t xml:space="preserve">Spätná klapka DN 300,  kanalizačný systém,  </t>
  </si>
  <si>
    <t>-1634119097</t>
  </si>
  <si>
    <t>-270843756</t>
  </si>
  <si>
    <t>713411111</t>
  </si>
  <si>
    <t>Montáž izolácie tepelnej potrubia a ohybov pásmi alebo rohožami jednovrstvová</t>
  </si>
  <si>
    <t>-831391539</t>
  </si>
  <si>
    <t>283771070</t>
  </si>
  <si>
    <t xml:space="preserve">Mirelon izolácia    </t>
  </si>
  <si>
    <t>175882059</t>
  </si>
  <si>
    <t>998713201</t>
  </si>
  <si>
    <t>Presun hmôt pre izolácie tepelné v objektoch výšky do 6 m</t>
  </si>
  <si>
    <t>%</t>
  </si>
  <si>
    <t>-22727174</t>
  </si>
  <si>
    <t>OST - Ostatné</t>
  </si>
  <si>
    <t xml:space="preserve">    O01 - Ostatné</t>
  </si>
  <si>
    <t xml:space="preserve">Montáž nádrže DN 1660H 8200 Beton  </t>
  </si>
  <si>
    <t>-1137721044</t>
  </si>
  <si>
    <t xml:space="preserve">Dodávka Nádrž DN 1660H 8200 Beton  </t>
  </si>
  <si>
    <t>-817705283</t>
  </si>
  <si>
    <t>Osadenie zakrytovej dosky  D400 s poklopom x 3</t>
  </si>
  <si>
    <t>-255865992</t>
  </si>
  <si>
    <t>Zakrytova doska D400 s poklopom x 3</t>
  </si>
  <si>
    <t>-960582865</t>
  </si>
  <si>
    <t>Spádovanie dna s armovaním a brit</t>
  </si>
  <si>
    <t>-1022105023</t>
  </si>
  <si>
    <t>Montáž rebríka nerez s plošinou</t>
  </si>
  <si>
    <t>1840786116</t>
  </si>
  <si>
    <t>Dodávka rebríka nerez s plošinou</t>
  </si>
  <si>
    <t>-2006775221</t>
  </si>
  <si>
    <t>Montáž hrablicového kôša</t>
  </si>
  <si>
    <t>-1644734342</t>
  </si>
  <si>
    <t>Dodávka hrablicového kôša</t>
  </si>
  <si>
    <t>-579721459</t>
  </si>
  <si>
    <t>Otočný žeriavik na kôš a čerpadlá do 400 kg osadenie</t>
  </si>
  <si>
    <t>-1088813584</t>
  </si>
  <si>
    <t>Dodávka - Otočný žeriavik na kôš a čerpadlá do 400 kg osadenie</t>
  </si>
  <si>
    <t>1935821759</t>
  </si>
  <si>
    <t>Čerpadla Inštalovaný  príkon 2,05 . 2 ks = 4,1 kW</t>
  </si>
  <si>
    <t>1801970853</t>
  </si>
  <si>
    <t>Technológia potrubie, armatúry</t>
  </si>
  <si>
    <t>-385227316</t>
  </si>
  <si>
    <t>El. rozvadzač s plavakmi, ovládnie bez telemetrie, výstup na GSM modul</t>
  </si>
  <si>
    <t>-525886622</t>
  </si>
  <si>
    <t>Montáže pre potreby  el.náradia počas prác</t>
  </si>
  <si>
    <t>1048736985</t>
  </si>
  <si>
    <t>Komplexné skúšky technologického zariadenia</t>
  </si>
  <si>
    <t>2075468299</t>
  </si>
  <si>
    <t>4 - SO 01.1 NN prípojka k čerpacej stanici</t>
  </si>
  <si>
    <t>Obec  Červený Klaštor</t>
  </si>
  <si>
    <t>M - Práce a dodávky M</t>
  </si>
  <si>
    <t xml:space="preserve">    21-M - Elektromontáže</t>
  </si>
  <si>
    <t xml:space="preserve">    46-M - Zemné práce pri extr.mont.prácach</t>
  </si>
  <si>
    <t xml:space="preserve">    95-M - Revízie</t>
  </si>
  <si>
    <t>Kabel silový NAVY  - J 4x25</t>
  </si>
  <si>
    <t>-1336027760</t>
  </si>
  <si>
    <t>Kabel silový CYKY 5Cx6</t>
  </si>
  <si>
    <t>-1048965724</t>
  </si>
  <si>
    <t>Vodič FeZn fi 10 mm</t>
  </si>
  <si>
    <t>kg</t>
  </si>
  <si>
    <t>-914475559</t>
  </si>
  <si>
    <t>Ohybná káblová chránička KSX -PEG 63</t>
  </si>
  <si>
    <t>-1736785464</t>
  </si>
  <si>
    <t>Kábelová koncovka tzp 502 K046-53-25/50</t>
  </si>
  <si>
    <t>-1626324883</t>
  </si>
  <si>
    <t>Poistné patróny PHN00,40A gG</t>
  </si>
  <si>
    <t>844200376</t>
  </si>
  <si>
    <t>210901070</t>
  </si>
  <si>
    <t>Silový kábel  voľne uložený  NAVY 1 kV 4x25</t>
  </si>
  <si>
    <t>64</t>
  </si>
  <si>
    <t>-681083667</t>
  </si>
  <si>
    <t>210810017</t>
  </si>
  <si>
    <t>Silový kábel  voľne uložený CYKYm  5Cx6</t>
  </si>
  <si>
    <t>-1177833553</t>
  </si>
  <si>
    <t>210220022</t>
  </si>
  <si>
    <t>Uzemňovacie vedenie v zemi včít. svoriek, prepojenia, izolácie spojov FeZn D 8 - 10 mm</t>
  </si>
  <si>
    <t>-583217862</t>
  </si>
  <si>
    <t>210010254</t>
  </si>
  <si>
    <t>Káblová chránička KSX -PEG 63</t>
  </si>
  <si>
    <t>-987043064</t>
  </si>
  <si>
    <t>210950201</t>
  </si>
  <si>
    <t>Príplatok na zaťahovanie káblov, váha kábla do 0.75 kg</t>
  </si>
  <si>
    <t>390451253</t>
  </si>
  <si>
    <t>210100002</t>
  </si>
  <si>
    <t>Ukončenie vodičov v rozvádzač. vrátane zapojenia a vodičovej koncovky do 6 mm2</t>
  </si>
  <si>
    <t>1730899384</t>
  </si>
  <si>
    <t>210100004</t>
  </si>
  <si>
    <t>Ukončenie vodičov v rozvádzač. vrátane zapojenia a vodičovej koncovky do 25 mm2</t>
  </si>
  <si>
    <t>2057436919</t>
  </si>
  <si>
    <t>210260162</t>
  </si>
  <si>
    <t>Zapojenie 4 žíl kábla alebo vodičov v istiacich domových skriniach do 35 mm2</t>
  </si>
  <si>
    <t>1501607234</t>
  </si>
  <si>
    <t>210101154</t>
  </si>
  <si>
    <t>Koncovka eprosinová pre celoplastové káble 1 kV do 4 x 25 mm2 (3x35 mm2)</t>
  </si>
  <si>
    <t>1087605236</t>
  </si>
  <si>
    <t>210150102</t>
  </si>
  <si>
    <t>Pomocné relé RP 300, 301 mnohokont. vrátane zapojenia typ D, E, F, I, J - st</t>
  </si>
  <si>
    <t>-2105243319</t>
  </si>
  <si>
    <t>210191532</t>
  </si>
  <si>
    <t xml:space="preserve">Osadenie rozvádzača </t>
  </si>
  <si>
    <t>-105668487</t>
  </si>
  <si>
    <t>3570159000</t>
  </si>
  <si>
    <t>Rozvádzač  - typ RE 2.0 F403 25A P0</t>
  </si>
  <si>
    <t>128</t>
  </si>
  <si>
    <t>1979938062</t>
  </si>
  <si>
    <t>460200164</t>
  </si>
  <si>
    <t>Hĺbenie káblovej ryhy 35 cm širokej a 80 cm hlbokej, v zemine triedy 4</t>
  </si>
  <si>
    <t>356566356</t>
  </si>
  <si>
    <t>460300213</t>
  </si>
  <si>
    <t>Pretlačovanie otvorov strojom- riadené</t>
  </si>
  <si>
    <t>-1230808435</t>
  </si>
  <si>
    <t>460560164</t>
  </si>
  <si>
    <t>Ručný zásyp nezap. káblovej ryhy bez zhutn. zeminy, 35 cm širokej, 80 cm hlbokej v zemine tr. 4</t>
  </si>
  <si>
    <t>-1124813574</t>
  </si>
  <si>
    <t>460620014</t>
  </si>
  <si>
    <t>Proviz. úprava terénu v zemine tr. 4, aby nerovnosti terénu neboli väčšie ako 2 cm od vodor.hladiny</t>
  </si>
  <si>
    <t>1378684188</t>
  </si>
  <si>
    <t>1421321402</t>
  </si>
  <si>
    <t>Rozšírenie stokovej siete v obci Červený Kláštor – lokalita Kvašné lúky a Rybníky – 2. časť</t>
  </si>
  <si>
    <t>PROX T.E.C. Poprad, spol s r.o.</t>
  </si>
  <si>
    <t>Ing. Boris Tužinský</t>
  </si>
  <si>
    <t>SK2020513891</t>
  </si>
  <si>
    <t>Červený Kláštor</t>
  </si>
  <si>
    <t>2 - SO 01 Stavebné práce pre osadenie ČS a bezpečnostný prepad</t>
  </si>
  <si>
    <t>vyplní uchádzač</t>
  </si>
  <si>
    <t>Revízie el. zariadenia</t>
  </si>
  <si>
    <t>3 - PS 0101,0102 Strojno - technologické zariadenia ČS</t>
  </si>
  <si>
    <t>SO 01 Stavebné práce pre osadenie ČS a  bezpečnostný prepad</t>
  </si>
  <si>
    <t>PS 0101, 0102 Strojno - technologické zariadenia ČS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</si>
</sst>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8"/>
      <color rgb="FF969696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  <font>
      <sz val="9"/>
      <name val="Trebuchet MS"/>
      <family val="2"/>
      <charset val="238"/>
    </font>
    <font>
      <b/>
      <sz val="12"/>
      <name val="Trebuchet M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33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14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center"/>
    </xf>
    <xf numFmtId="0" fontId="0" fillId="0" borderId="6" xfId="0" applyBorder="1"/>
    <xf numFmtId="0" fontId="15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6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19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19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27" fillId="0" borderId="16" xfId="0" applyNumberFormat="1" applyFont="1" applyBorder="1" applyAlignment="1">
      <alignment vertical="center"/>
    </xf>
    <xf numFmtId="4" fontId="27" fillId="0" borderId="17" xfId="0" applyNumberFormat="1" applyFont="1" applyBorder="1" applyAlignment="1">
      <alignment vertical="center"/>
    </xf>
    <xf numFmtId="166" fontId="27" fillId="0" borderId="17" xfId="0" applyNumberFormat="1" applyFont="1" applyBorder="1" applyAlignment="1">
      <alignment vertical="center"/>
    </xf>
    <xf numFmtId="4" fontId="27" fillId="0" borderId="18" xfId="0" applyNumberFormat="1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9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4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25" xfId="0" applyFont="1" applyBorder="1" applyAlignment="1">
      <alignment horizontal="left" vertical="center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32" fillId="0" borderId="25" xfId="0" applyFont="1" applyBorder="1" applyAlignment="1" applyProtection="1">
      <alignment horizontal="center" vertical="center"/>
      <protection locked="0"/>
    </xf>
    <xf numFmtId="49" fontId="32" fillId="0" borderId="25" xfId="0" applyNumberFormat="1" applyFont="1" applyBorder="1" applyAlignment="1" applyProtection="1">
      <alignment horizontal="left" vertical="center" wrapText="1"/>
      <protection locked="0"/>
    </xf>
    <xf numFmtId="0" fontId="32" fillId="0" borderId="25" xfId="0" applyFont="1" applyBorder="1" applyAlignment="1" applyProtection="1">
      <alignment horizontal="center" vertical="center" wrapText="1"/>
      <protection locked="0"/>
    </xf>
    <xf numFmtId="167" fontId="32" fillId="0" borderId="25" xfId="0" applyNumberFormat="1" applyFont="1" applyBorder="1" applyAlignment="1" applyProtection="1">
      <alignment vertical="center"/>
      <protection locked="0"/>
    </xf>
    <xf numFmtId="0" fontId="1" fillId="0" borderId="17" xfId="0" applyFont="1" applyBorder="1" applyAlignment="1">
      <alignment horizontal="center" vertical="center"/>
    </xf>
    <xf numFmtId="166" fontId="1" fillId="0" borderId="17" xfId="0" applyNumberFormat="1" applyFont="1" applyBorder="1" applyAlignment="1">
      <alignment vertical="center"/>
    </xf>
    <xf numFmtId="166" fontId="1" fillId="0" borderId="18" xfId="0" applyNumberFormat="1" applyFont="1" applyBorder="1" applyAlignment="1">
      <alignment vertical="center"/>
    </xf>
    <xf numFmtId="0" fontId="34" fillId="0" borderId="0" xfId="0" applyFont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34" fillId="6" borderId="0" xfId="0" applyFont="1" applyFill="1" applyBorder="1" applyAlignment="1">
      <alignment horizontal="left" vertical="center"/>
    </xf>
    <xf numFmtId="0" fontId="0" fillId="6" borderId="0" xfId="0" applyFill="1" applyBorder="1"/>
    <xf numFmtId="165" fontId="34" fillId="6" borderId="0" xfId="0" applyNumberFormat="1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4" fontId="17" fillId="0" borderId="0" xfId="0" applyNumberFormat="1" applyFont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4" fontId="22" fillId="5" borderId="0" xfId="0" applyNumberFormat="1" applyFont="1" applyFill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4" fontId="9" fillId="0" borderId="0" xfId="0" applyNumberFormat="1" applyFont="1" applyBorder="1" applyAlignment="1">
      <alignment vertical="center"/>
    </xf>
    <xf numFmtId="4" fontId="16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3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2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5" borderId="10" xfId="0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4" fontId="22" fillId="0" borderId="0" xfId="0" applyNumberFormat="1" applyFont="1" applyBorder="1" applyAlignment="1">
      <alignment horizontal="right" vertical="center"/>
    </xf>
    <xf numFmtId="0" fontId="32" fillId="0" borderId="25" xfId="0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165" fontId="2" fillId="6" borderId="0" xfId="0" applyNumberFormat="1" applyFont="1" applyFill="1" applyBorder="1" applyAlignment="1">
      <alignment horizontal="left" vertical="center"/>
    </xf>
    <xf numFmtId="4" fontId="1" fillId="0" borderId="0" xfId="0" applyNumberFormat="1" applyFont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0" fontId="11" fillId="2" borderId="0" xfId="1" applyFont="1" applyFill="1" applyAlignment="1" applyProtection="1">
      <alignment horizontal="center" vertical="center"/>
    </xf>
    <xf numFmtId="4" fontId="16" fillId="0" borderId="0" xfId="0" applyNumberFormat="1" applyFont="1" applyBorder="1" applyAlignment="1">
      <alignment vertical="center"/>
    </xf>
    <xf numFmtId="0" fontId="2" fillId="6" borderId="0" xfId="0" applyFont="1" applyFill="1" applyBorder="1" applyAlignment="1">
      <alignment horizontal="left" vertical="center"/>
    </xf>
    <xf numFmtId="0" fontId="0" fillId="6" borderId="0" xfId="0" applyFill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0" fontId="2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4" fontId="22" fillId="0" borderId="12" xfId="0" applyNumberFormat="1" applyFont="1" applyBorder="1" applyAlignment="1"/>
    <xf numFmtId="4" fontId="3" fillId="0" borderId="12" xfId="0" applyNumberFormat="1" applyFont="1" applyBorder="1" applyAlignment="1">
      <alignment vertical="center"/>
    </xf>
    <xf numFmtId="4" fontId="5" fillId="0" borderId="0" xfId="0" applyNumberFormat="1" applyFont="1" applyBorder="1" applyAlignment="1"/>
    <xf numFmtId="4" fontId="6" fillId="0" borderId="17" xfId="0" applyNumberFormat="1" applyFont="1" applyBorder="1" applyAlignment="1"/>
    <xf numFmtId="4" fontId="6" fillId="0" borderId="17" xfId="0" applyNumberFormat="1" applyFont="1" applyBorder="1" applyAlignment="1">
      <alignment vertical="center"/>
    </xf>
    <xf numFmtId="4" fontId="0" fillId="0" borderId="25" xfId="0" applyNumberFormat="1" applyFont="1" applyBorder="1" applyAlignment="1" applyProtection="1">
      <alignment vertical="center"/>
      <protection locked="0"/>
    </xf>
    <xf numFmtId="4" fontId="32" fillId="0" borderId="25" xfId="0" applyNumberFormat="1" applyFont="1" applyBorder="1" applyAlignment="1" applyProtection="1">
      <alignment vertical="center"/>
      <protection locked="0"/>
    </xf>
    <xf numFmtId="4" fontId="6" fillId="0" borderId="23" xfId="0" applyNumberFormat="1" applyFont="1" applyBorder="1" applyAlignment="1"/>
    <xf numFmtId="4" fontId="6" fillId="0" borderId="23" xfId="0" applyNumberFormat="1" applyFont="1" applyBorder="1" applyAlignment="1">
      <alignment vertical="center"/>
    </xf>
    <xf numFmtId="4" fontId="5" fillId="0" borderId="12" xfId="0" applyNumberFormat="1" applyFont="1" applyBorder="1" applyAlignment="1"/>
    <xf numFmtId="4" fontId="5" fillId="0" borderId="12" xfId="0" applyNumberFormat="1" applyFont="1" applyBorder="1" applyAlignment="1">
      <alignment vertical="center"/>
    </xf>
    <xf numFmtId="0" fontId="35" fillId="0" borderId="0" xfId="0" applyFont="1" applyBorder="1" applyAlignment="1">
      <alignment horizontal="left" vertical="top" wrapText="1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6"/>
  <sheetViews>
    <sheetView showGridLines="0" workbookViewId="0">
      <pane ySplit="1" topLeftCell="A83" activePane="bottomLeft" state="frozen"/>
      <selection pane="bottomLeft" activeCell="J91" sqref="J91:AF91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0" t="s">
        <v>0</v>
      </c>
      <c r="B1" s="11"/>
      <c r="C1" s="11"/>
      <c r="D1" s="12" t="s">
        <v>1</v>
      </c>
      <c r="E1" s="11"/>
      <c r="F1" s="11"/>
      <c r="G1" s="11"/>
      <c r="H1" s="11"/>
      <c r="I1" s="11"/>
      <c r="J1" s="11"/>
      <c r="K1" s="13" t="s">
        <v>2</v>
      </c>
      <c r="L1" s="13"/>
      <c r="M1" s="13"/>
      <c r="N1" s="13"/>
      <c r="O1" s="13"/>
      <c r="P1" s="13"/>
      <c r="Q1" s="13"/>
      <c r="R1" s="13"/>
      <c r="S1" s="13"/>
      <c r="T1" s="11"/>
      <c r="U1" s="11"/>
      <c r="V1" s="11"/>
      <c r="W1" s="13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1"/>
      <c r="AH1" s="1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 t="s">
        <v>4</v>
      </c>
      <c r="BB1" s="15" t="s">
        <v>5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6" t="s">
        <v>6</v>
      </c>
      <c r="BU1" s="16" t="s">
        <v>6</v>
      </c>
    </row>
    <row r="2" spans="1:73" ht="36.950000000000003" customHeight="1">
      <c r="C2" s="161" t="s">
        <v>7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R2" s="169" t="s">
        <v>8</v>
      </c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S2" s="18" t="s">
        <v>9</v>
      </c>
      <c r="BT2" s="18" t="s">
        <v>10</v>
      </c>
    </row>
    <row r="3" spans="1:73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9</v>
      </c>
      <c r="BT3" s="18" t="s">
        <v>10</v>
      </c>
    </row>
    <row r="4" spans="1:73" ht="36.950000000000003" customHeight="1">
      <c r="B4" s="22"/>
      <c r="C4" s="163" t="s">
        <v>11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23"/>
      <c r="AS4" s="17" t="s">
        <v>12</v>
      </c>
      <c r="BS4" s="18" t="s">
        <v>13</v>
      </c>
    </row>
    <row r="5" spans="1:73" ht="14.45" customHeight="1">
      <c r="B5" s="22"/>
      <c r="C5" s="24"/>
      <c r="D5" s="25" t="s">
        <v>14</v>
      </c>
      <c r="E5" s="24"/>
      <c r="F5" s="24"/>
      <c r="G5" s="24"/>
      <c r="H5" s="24"/>
      <c r="I5" s="24"/>
      <c r="J5" s="24"/>
      <c r="K5" s="165" t="s">
        <v>19</v>
      </c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24"/>
      <c r="AQ5" s="23"/>
      <c r="BS5" s="18" t="s">
        <v>9</v>
      </c>
    </row>
    <row r="6" spans="1:73" ht="36.950000000000003" customHeight="1">
      <c r="B6" s="22"/>
      <c r="C6" s="24"/>
      <c r="D6" s="27" t="s">
        <v>15</v>
      </c>
      <c r="E6" s="24"/>
      <c r="F6" s="24"/>
      <c r="G6" s="24"/>
      <c r="H6" s="24"/>
      <c r="I6" s="24"/>
      <c r="J6" s="24"/>
      <c r="K6" s="167" t="s">
        <v>473</v>
      </c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24"/>
      <c r="AQ6" s="23"/>
      <c r="BS6" s="18" t="s">
        <v>9</v>
      </c>
    </row>
    <row r="7" spans="1:73" ht="14.45" customHeight="1">
      <c r="B7" s="22"/>
      <c r="C7" s="24"/>
      <c r="D7" s="28" t="s">
        <v>16</v>
      </c>
      <c r="E7" s="24"/>
      <c r="F7" s="24"/>
      <c r="G7" s="24"/>
      <c r="H7" s="24"/>
      <c r="I7" s="24"/>
      <c r="J7" s="24"/>
      <c r="K7" s="26" t="s">
        <v>5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8" t="s">
        <v>17</v>
      </c>
      <c r="AL7" s="24"/>
      <c r="AM7" s="24"/>
      <c r="AN7" s="26" t="s">
        <v>5</v>
      </c>
      <c r="AO7" s="24"/>
      <c r="AP7" s="24"/>
      <c r="AQ7" s="23"/>
      <c r="BS7" s="18" t="s">
        <v>13</v>
      </c>
    </row>
    <row r="8" spans="1:73" ht="14.45" customHeight="1">
      <c r="B8" s="22"/>
      <c r="C8" s="24"/>
      <c r="D8" s="28" t="s">
        <v>18</v>
      </c>
      <c r="E8" s="24"/>
      <c r="F8" s="24"/>
      <c r="G8" s="24"/>
      <c r="H8" s="24"/>
      <c r="I8" s="24"/>
      <c r="J8" s="24"/>
      <c r="K8" s="153" t="s">
        <v>477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8" t="s">
        <v>20</v>
      </c>
      <c r="AL8" s="24"/>
      <c r="AM8" s="24"/>
      <c r="AN8" s="157" t="s">
        <v>479</v>
      </c>
      <c r="AO8" s="156"/>
      <c r="AP8" s="24"/>
      <c r="AQ8" s="23"/>
      <c r="BS8" s="18" t="s">
        <v>13</v>
      </c>
    </row>
    <row r="9" spans="1:73" ht="14.45" customHeight="1">
      <c r="B9" s="22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3"/>
      <c r="BS9" s="18" t="s">
        <v>13</v>
      </c>
    </row>
    <row r="10" spans="1:73" ht="14.45" customHeight="1">
      <c r="B10" s="22"/>
      <c r="C10" s="24"/>
      <c r="D10" s="28" t="s">
        <v>21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8" t="s">
        <v>22</v>
      </c>
      <c r="AL10" s="24"/>
      <c r="AM10" s="24"/>
      <c r="AN10" s="26">
        <v>326135</v>
      </c>
      <c r="AO10" s="24"/>
      <c r="AP10" s="24"/>
      <c r="AQ10" s="23"/>
      <c r="BS10" s="18" t="s">
        <v>9</v>
      </c>
    </row>
    <row r="11" spans="1:73" ht="18.399999999999999" customHeight="1">
      <c r="B11" s="22"/>
      <c r="C11" s="24"/>
      <c r="D11" s="24"/>
      <c r="E11" s="26" t="s">
        <v>23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8" t="s">
        <v>24</v>
      </c>
      <c r="AL11" s="24"/>
      <c r="AM11" s="24"/>
      <c r="AN11" s="26" t="s">
        <v>5</v>
      </c>
      <c r="AO11" s="24"/>
      <c r="AP11" s="24"/>
      <c r="AQ11" s="23"/>
      <c r="BS11" s="18" t="s">
        <v>9</v>
      </c>
    </row>
    <row r="12" spans="1:73" ht="6.95" customHeight="1">
      <c r="B12" s="22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3"/>
      <c r="BS12" s="18" t="s">
        <v>13</v>
      </c>
    </row>
    <row r="13" spans="1:73" ht="14.45" customHeight="1">
      <c r="B13" s="22"/>
      <c r="C13" s="24"/>
      <c r="D13" s="28" t="s">
        <v>25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8" t="s">
        <v>22</v>
      </c>
      <c r="AL13" s="24"/>
      <c r="AM13" s="24"/>
      <c r="AN13" s="155" t="s">
        <v>479</v>
      </c>
      <c r="AO13" s="156"/>
      <c r="AP13" s="24"/>
      <c r="AQ13" s="23"/>
      <c r="BS13" s="18" t="s">
        <v>13</v>
      </c>
    </row>
    <row r="14" spans="1:73" ht="15">
      <c r="B14" s="22"/>
      <c r="C14" s="24"/>
      <c r="D14" s="24"/>
      <c r="E14" s="155" t="s">
        <v>479</v>
      </c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8" t="s">
        <v>24</v>
      </c>
      <c r="AL14" s="24"/>
      <c r="AM14" s="24"/>
      <c r="AN14" s="155" t="s">
        <v>479</v>
      </c>
      <c r="AO14" s="156"/>
      <c r="AP14" s="24"/>
      <c r="AQ14" s="23"/>
      <c r="BS14" s="18" t="s">
        <v>13</v>
      </c>
    </row>
    <row r="15" spans="1:73" ht="6.95" customHeight="1">
      <c r="B15" s="22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3"/>
      <c r="BS15" s="18" t="s">
        <v>26</v>
      </c>
    </row>
    <row r="16" spans="1:73" ht="14.45" customHeight="1">
      <c r="B16" s="22"/>
      <c r="C16" s="24"/>
      <c r="D16" s="28" t="s">
        <v>27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8" t="s">
        <v>22</v>
      </c>
      <c r="AL16" s="24"/>
      <c r="AM16" s="24"/>
      <c r="AN16" s="26">
        <v>31677550</v>
      </c>
      <c r="AO16" s="24"/>
      <c r="AP16" s="24"/>
      <c r="AQ16" s="23"/>
      <c r="BS16" s="18" t="s">
        <v>6</v>
      </c>
    </row>
    <row r="17" spans="2:71" ht="18.399999999999999" customHeight="1">
      <c r="B17" s="22"/>
      <c r="C17" s="24"/>
      <c r="D17" s="24"/>
      <c r="E17" s="26" t="s">
        <v>474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8" t="s">
        <v>24</v>
      </c>
      <c r="AL17" s="24"/>
      <c r="AM17" s="24"/>
      <c r="AN17" s="26" t="s">
        <v>476</v>
      </c>
      <c r="AO17" s="24"/>
      <c r="AP17" s="24"/>
      <c r="AQ17" s="23"/>
      <c r="BS17" s="18" t="s">
        <v>6</v>
      </c>
    </row>
    <row r="18" spans="2:71" ht="6.95" customHeight="1">
      <c r="B18" s="22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3"/>
      <c r="BS18" s="18" t="s">
        <v>9</v>
      </c>
    </row>
    <row r="19" spans="2:71" ht="14.45" customHeight="1">
      <c r="B19" s="22"/>
      <c r="C19" s="24"/>
      <c r="D19" s="28" t="s">
        <v>28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8" t="s">
        <v>22</v>
      </c>
      <c r="AL19" s="24"/>
      <c r="AM19" s="24"/>
      <c r="AN19" s="26" t="s">
        <v>5</v>
      </c>
      <c r="AO19" s="24"/>
      <c r="AP19" s="24"/>
      <c r="AQ19" s="23"/>
      <c r="BS19" s="18" t="s">
        <v>9</v>
      </c>
    </row>
    <row r="20" spans="2:71" ht="18.399999999999999" customHeight="1">
      <c r="B20" s="22"/>
      <c r="C20" s="24"/>
      <c r="D20" s="24"/>
      <c r="E20" s="26" t="s">
        <v>475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8" t="s">
        <v>24</v>
      </c>
      <c r="AL20" s="24"/>
      <c r="AM20" s="24"/>
      <c r="AN20" s="26" t="s">
        <v>5</v>
      </c>
      <c r="AO20" s="24"/>
      <c r="AP20" s="24"/>
      <c r="AQ20" s="23"/>
    </row>
    <row r="21" spans="2:71" ht="6.95" customHeight="1">
      <c r="B21" s="22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3"/>
    </row>
    <row r="22" spans="2:71" ht="15">
      <c r="B22" s="22"/>
      <c r="C22" s="24"/>
      <c r="D22" s="28" t="s">
        <v>29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3"/>
    </row>
    <row r="23" spans="2:71" ht="16.5" customHeight="1">
      <c r="B23" s="22"/>
      <c r="C23" s="24"/>
      <c r="D23" s="24"/>
      <c r="E23" s="173" t="s">
        <v>5</v>
      </c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O23" s="24"/>
      <c r="AP23" s="24"/>
      <c r="AQ23" s="23"/>
    </row>
    <row r="24" spans="2:71" ht="6.95" customHeight="1">
      <c r="B24" s="22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3"/>
    </row>
    <row r="25" spans="2:71" ht="6.95" customHeight="1">
      <c r="B25" s="22"/>
      <c r="C25" s="24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4"/>
      <c r="AQ25" s="23"/>
    </row>
    <row r="26" spans="2:71" ht="14.45" customHeight="1">
      <c r="B26" s="22"/>
      <c r="C26" s="24"/>
      <c r="D26" s="30" t="s">
        <v>30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174">
        <f>ROUND(AG87,2)</f>
        <v>0</v>
      </c>
      <c r="AL26" s="166"/>
      <c r="AM26" s="166"/>
      <c r="AN26" s="166"/>
      <c r="AO26" s="166"/>
      <c r="AP26" s="24"/>
      <c r="AQ26" s="23"/>
    </row>
    <row r="27" spans="2:71" ht="14.45" customHeight="1">
      <c r="B27" s="22"/>
      <c r="C27" s="24"/>
      <c r="D27" s="30" t="s">
        <v>31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174">
        <f>ROUND(AG93,2)</f>
        <v>0</v>
      </c>
      <c r="AL27" s="174"/>
      <c r="AM27" s="174"/>
      <c r="AN27" s="174"/>
      <c r="AO27" s="174"/>
      <c r="AP27" s="24"/>
      <c r="AQ27" s="23"/>
    </row>
    <row r="28" spans="2:71" s="1" customFormat="1" ht="6.95" customHeight="1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3"/>
    </row>
    <row r="29" spans="2:71" s="1" customFormat="1" ht="25.9" customHeight="1">
      <c r="B29" s="31"/>
      <c r="C29" s="32"/>
      <c r="D29" s="34" t="s">
        <v>32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175">
        <f>ROUND(AK26+AK27,2)</f>
        <v>0</v>
      </c>
      <c r="AL29" s="176"/>
      <c r="AM29" s="176"/>
      <c r="AN29" s="176"/>
      <c r="AO29" s="176"/>
      <c r="AP29" s="32"/>
      <c r="AQ29" s="33"/>
    </row>
    <row r="30" spans="2:71" s="1" customFormat="1" ht="6.95" customHeight="1"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3"/>
    </row>
    <row r="31" spans="2:71" s="2" customFormat="1" ht="14.45" customHeight="1">
      <c r="B31" s="36"/>
      <c r="C31" s="37"/>
      <c r="D31" s="38" t="s">
        <v>33</v>
      </c>
      <c r="E31" s="37"/>
      <c r="F31" s="38" t="s">
        <v>34</v>
      </c>
      <c r="G31" s="37"/>
      <c r="H31" s="37"/>
      <c r="I31" s="37"/>
      <c r="J31" s="37"/>
      <c r="K31" s="37"/>
      <c r="L31" s="159">
        <v>0.2</v>
      </c>
      <c r="M31" s="160"/>
      <c r="N31" s="160"/>
      <c r="O31" s="160"/>
      <c r="P31" s="37"/>
      <c r="Q31" s="37"/>
      <c r="R31" s="37"/>
      <c r="S31" s="37"/>
      <c r="T31" s="40" t="s">
        <v>35</v>
      </c>
      <c r="U31" s="37"/>
      <c r="V31" s="37"/>
      <c r="W31" s="168">
        <f>ROUND(AZ87+SUM(CD94),2)</f>
        <v>0</v>
      </c>
      <c r="X31" s="160"/>
      <c r="Y31" s="160"/>
      <c r="Z31" s="160"/>
      <c r="AA31" s="160"/>
      <c r="AB31" s="160"/>
      <c r="AC31" s="160"/>
      <c r="AD31" s="160"/>
      <c r="AE31" s="160"/>
      <c r="AF31" s="37"/>
      <c r="AG31" s="37"/>
      <c r="AH31" s="37"/>
      <c r="AI31" s="37"/>
      <c r="AJ31" s="37"/>
      <c r="AK31" s="168">
        <f>ROUND(AV87+SUM(BY94),2)</f>
        <v>0</v>
      </c>
      <c r="AL31" s="160"/>
      <c r="AM31" s="160"/>
      <c r="AN31" s="160"/>
      <c r="AO31" s="160"/>
      <c r="AP31" s="37"/>
      <c r="AQ31" s="41"/>
    </row>
    <row r="32" spans="2:71" s="2" customFormat="1" ht="14.45" customHeight="1">
      <c r="B32" s="36"/>
      <c r="C32" s="37"/>
      <c r="D32" s="37"/>
      <c r="E32" s="37"/>
      <c r="F32" s="38" t="s">
        <v>36</v>
      </c>
      <c r="G32" s="37"/>
      <c r="H32" s="37"/>
      <c r="I32" s="37"/>
      <c r="J32" s="37"/>
      <c r="K32" s="37"/>
      <c r="L32" s="159">
        <v>0.2</v>
      </c>
      <c r="M32" s="160"/>
      <c r="N32" s="160"/>
      <c r="O32" s="160"/>
      <c r="P32" s="37"/>
      <c r="Q32" s="37"/>
      <c r="R32" s="37"/>
      <c r="S32" s="37"/>
      <c r="T32" s="40" t="s">
        <v>35</v>
      </c>
      <c r="U32" s="37"/>
      <c r="V32" s="37"/>
      <c r="W32" s="168">
        <f>ROUND(BA87+SUM(CE94),2)</f>
        <v>0</v>
      </c>
      <c r="X32" s="160"/>
      <c r="Y32" s="160"/>
      <c r="Z32" s="160"/>
      <c r="AA32" s="160"/>
      <c r="AB32" s="160"/>
      <c r="AC32" s="160"/>
      <c r="AD32" s="160"/>
      <c r="AE32" s="160"/>
      <c r="AF32" s="37"/>
      <c r="AG32" s="37"/>
      <c r="AH32" s="37"/>
      <c r="AI32" s="37"/>
      <c r="AJ32" s="37"/>
      <c r="AK32" s="168">
        <f>ROUND(AW87+SUM(BZ94),2)</f>
        <v>0</v>
      </c>
      <c r="AL32" s="160"/>
      <c r="AM32" s="160"/>
      <c r="AN32" s="160"/>
      <c r="AO32" s="160"/>
      <c r="AP32" s="37"/>
      <c r="AQ32" s="41"/>
    </row>
    <row r="33" spans="2:43" s="2" customFormat="1" ht="14.45" hidden="1" customHeight="1">
      <c r="B33" s="36"/>
      <c r="C33" s="37"/>
      <c r="D33" s="37"/>
      <c r="E33" s="37"/>
      <c r="F33" s="38" t="s">
        <v>37</v>
      </c>
      <c r="G33" s="37"/>
      <c r="H33" s="37"/>
      <c r="I33" s="37"/>
      <c r="J33" s="37"/>
      <c r="K33" s="37"/>
      <c r="L33" s="159">
        <v>0.2</v>
      </c>
      <c r="M33" s="160"/>
      <c r="N33" s="160"/>
      <c r="O33" s="160"/>
      <c r="P33" s="37"/>
      <c r="Q33" s="37"/>
      <c r="R33" s="37"/>
      <c r="S33" s="37"/>
      <c r="T33" s="40" t="s">
        <v>35</v>
      </c>
      <c r="U33" s="37"/>
      <c r="V33" s="37"/>
      <c r="W33" s="168">
        <f>ROUND(BB87+SUM(CF94),2)</f>
        <v>0</v>
      </c>
      <c r="X33" s="160"/>
      <c r="Y33" s="160"/>
      <c r="Z33" s="160"/>
      <c r="AA33" s="160"/>
      <c r="AB33" s="160"/>
      <c r="AC33" s="160"/>
      <c r="AD33" s="160"/>
      <c r="AE33" s="160"/>
      <c r="AF33" s="37"/>
      <c r="AG33" s="37"/>
      <c r="AH33" s="37"/>
      <c r="AI33" s="37"/>
      <c r="AJ33" s="37"/>
      <c r="AK33" s="168">
        <v>0</v>
      </c>
      <c r="AL33" s="160"/>
      <c r="AM33" s="160"/>
      <c r="AN33" s="160"/>
      <c r="AO33" s="160"/>
      <c r="AP33" s="37"/>
      <c r="AQ33" s="41"/>
    </row>
    <row r="34" spans="2:43" s="2" customFormat="1" ht="14.45" hidden="1" customHeight="1">
      <c r="B34" s="36"/>
      <c r="C34" s="37"/>
      <c r="D34" s="37"/>
      <c r="E34" s="37"/>
      <c r="F34" s="38" t="s">
        <v>38</v>
      </c>
      <c r="G34" s="37"/>
      <c r="H34" s="37"/>
      <c r="I34" s="37"/>
      <c r="J34" s="37"/>
      <c r="K34" s="37"/>
      <c r="L34" s="159">
        <v>0.2</v>
      </c>
      <c r="M34" s="160"/>
      <c r="N34" s="160"/>
      <c r="O34" s="160"/>
      <c r="P34" s="37"/>
      <c r="Q34" s="37"/>
      <c r="R34" s="37"/>
      <c r="S34" s="37"/>
      <c r="T34" s="40" t="s">
        <v>35</v>
      </c>
      <c r="U34" s="37"/>
      <c r="V34" s="37"/>
      <c r="W34" s="168">
        <f>ROUND(BC87+SUM(CG94),2)</f>
        <v>0</v>
      </c>
      <c r="X34" s="160"/>
      <c r="Y34" s="160"/>
      <c r="Z34" s="160"/>
      <c r="AA34" s="160"/>
      <c r="AB34" s="160"/>
      <c r="AC34" s="160"/>
      <c r="AD34" s="160"/>
      <c r="AE34" s="160"/>
      <c r="AF34" s="37"/>
      <c r="AG34" s="37"/>
      <c r="AH34" s="37"/>
      <c r="AI34" s="37"/>
      <c r="AJ34" s="37"/>
      <c r="AK34" s="168">
        <v>0</v>
      </c>
      <c r="AL34" s="160"/>
      <c r="AM34" s="160"/>
      <c r="AN34" s="160"/>
      <c r="AO34" s="160"/>
      <c r="AP34" s="37"/>
      <c r="AQ34" s="41"/>
    </row>
    <row r="35" spans="2:43" s="2" customFormat="1" ht="14.45" hidden="1" customHeight="1">
      <c r="B35" s="36"/>
      <c r="C35" s="37"/>
      <c r="D35" s="37"/>
      <c r="E35" s="37"/>
      <c r="F35" s="38" t="s">
        <v>39</v>
      </c>
      <c r="G35" s="37"/>
      <c r="H35" s="37"/>
      <c r="I35" s="37"/>
      <c r="J35" s="37"/>
      <c r="K35" s="37"/>
      <c r="L35" s="159">
        <v>0</v>
      </c>
      <c r="M35" s="160"/>
      <c r="N35" s="160"/>
      <c r="O35" s="160"/>
      <c r="P35" s="37"/>
      <c r="Q35" s="37"/>
      <c r="R35" s="37"/>
      <c r="S35" s="37"/>
      <c r="T35" s="40" t="s">
        <v>35</v>
      </c>
      <c r="U35" s="37"/>
      <c r="V35" s="37"/>
      <c r="W35" s="168">
        <f>ROUND(BD87+SUM(CH94),2)</f>
        <v>0</v>
      </c>
      <c r="X35" s="160"/>
      <c r="Y35" s="160"/>
      <c r="Z35" s="160"/>
      <c r="AA35" s="160"/>
      <c r="AB35" s="160"/>
      <c r="AC35" s="160"/>
      <c r="AD35" s="160"/>
      <c r="AE35" s="160"/>
      <c r="AF35" s="37"/>
      <c r="AG35" s="37"/>
      <c r="AH35" s="37"/>
      <c r="AI35" s="37"/>
      <c r="AJ35" s="37"/>
      <c r="AK35" s="168">
        <v>0</v>
      </c>
      <c r="AL35" s="160"/>
      <c r="AM35" s="160"/>
      <c r="AN35" s="160"/>
      <c r="AO35" s="160"/>
      <c r="AP35" s="37"/>
      <c r="AQ35" s="41"/>
    </row>
    <row r="36" spans="2:43" s="1" customFormat="1" ht="6.95" customHeight="1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3"/>
    </row>
    <row r="37" spans="2:43" s="1" customFormat="1" ht="25.9" customHeight="1">
      <c r="B37" s="31"/>
      <c r="C37" s="42"/>
      <c r="D37" s="43" t="s">
        <v>40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5" t="s">
        <v>41</v>
      </c>
      <c r="U37" s="44"/>
      <c r="V37" s="44"/>
      <c r="W37" s="44"/>
      <c r="X37" s="177" t="s">
        <v>42</v>
      </c>
      <c r="Y37" s="178"/>
      <c r="Z37" s="178"/>
      <c r="AA37" s="178"/>
      <c r="AB37" s="178"/>
      <c r="AC37" s="44"/>
      <c r="AD37" s="44"/>
      <c r="AE37" s="44"/>
      <c r="AF37" s="44"/>
      <c r="AG37" s="44"/>
      <c r="AH37" s="44"/>
      <c r="AI37" s="44"/>
      <c r="AJ37" s="44"/>
      <c r="AK37" s="179">
        <f>SUM(AK29:AK35)</f>
        <v>0</v>
      </c>
      <c r="AL37" s="178"/>
      <c r="AM37" s="178"/>
      <c r="AN37" s="178"/>
      <c r="AO37" s="180"/>
      <c r="AP37" s="42"/>
      <c r="AQ37" s="33"/>
    </row>
    <row r="38" spans="2:43" s="1" customFormat="1" ht="14.45" customHeight="1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3"/>
    </row>
    <row r="39" spans="2:43">
      <c r="B39" s="2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3"/>
    </row>
    <row r="40" spans="2:43">
      <c r="B40" s="22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3"/>
    </row>
    <row r="41" spans="2:43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3"/>
    </row>
    <row r="42" spans="2:43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3"/>
    </row>
    <row r="43" spans="2:43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3"/>
    </row>
    <row r="44" spans="2:43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3"/>
    </row>
    <row r="45" spans="2:43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3"/>
    </row>
    <row r="46" spans="2:43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3"/>
    </row>
    <row r="47" spans="2:43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3"/>
    </row>
    <row r="48" spans="2:43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3"/>
    </row>
    <row r="49" spans="2:43" s="1" customFormat="1" ht="15">
      <c r="B49" s="31"/>
      <c r="C49" s="32"/>
      <c r="D49" s="46" t="s">
        <v>43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8"/>
      <c r="AA49" s="32"/>
      <c r="AB49" s="32"/>
      <c r="AC49" s="46" t="s">
        <v>44</v>
      </c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8"/>
      <c r="AP49" s="32"/>
      <c r="AQ49" s="33"/>
    </row>
    <row r="50" spans="2:43">
      <c r="B50" s="22"/>
      <c r="C50" s="24"/>
      <c r="D50" s="49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50"/>
      <c r="AA50" s="24"/>
      <c r="AB50" s="24"/>
      <c r="AC50" s="49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50"/>
      <c r="AP50" s="24"/>
      <c r="AQ50" s="23"/>
    </row>
    <row r="51" spans="2:43">
      <c r="B51" s="22"/>
      <c r="C51" s="24"/>
      <c r="D51" s="49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50"/>
      <c r="AA51" s="24"/>
      <c r="AB51" s="24"/>
      <c r="AC51" s="49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50"/>
      <c r="AP51" s="24"/>
      <c r="AQ51" s="23"/>
    </row>
    <row r="52" spans="2:43">
      <c r="B52" s="22"/>
      <c r="C52" s="24"/>
      <c r="D52" s="49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50"/>
      <c r="AA52" s="24"/>
      <c r="AB52" s="24"/>
      <c r="AC52" s="49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50"/>
      <c r="AP52" s="24"/>
      <c r="AQ52" s="23"/>
    </row>
    <row r="53" spans="2:43">
      <c r="B53" s="22"/>
      <c r="C53" s="24"/>
      <c r="D53" s="49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50"/>
      <c r="AA53" s="24"/>
      <c r="AB53" s="24"/>
      <c r="AC53" s="49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50"/>
      <c r="AP53" s="24"/>
      <c r="AQ53" s="23"/>
    </row>
    <row r="54" spans="2:43">
      <c r="B54" s="22"/>
      <c r="C54" s="24"/>
      <c r="D54" s="49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50"/>
      <c r="AA54" s="24"/>
      <c r="AB54" s="24"/>
      <c r="AC54" s="49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50"/>
      <c r="AP54" s="24"/>
      <c r="AQ54" s="23"/>
    </row>
    <row r="55" spans="2:43">
      <c r="B55" s="22"/>
      <c r="C55" s="24"/>
      <c r="D55" s="49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50"/>
      <c r="AA55" s="24"/>
      <c r="AB55" s="24"/>
      <c r="AC55" s="49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50"/>
      <c r="AP55" s="24"/>
      <c r="AQ55" s="23"/>
    </row>
    <row r="56" spans="2:43">
      <c r="B56" s="22"/>
      <c r="C56" s="24"/>
      <c r="D56" s="49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50"/>
      <c r="AA56" s="24"/>
      <c r="AB56" s="24"/>
      <c r="AC56" s="49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50"/>
      <c r="AP56" s="24"/>
      <c r="AQ56" s="23"/>
    </row>
    <row r="57" spans="2:43">
      <c r="B57" s="22"/>
      <c r="C57" s="24"/>
      <c r="D57" s="49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50"/>
      <c r="AA57" s="24"/>
      <c r="AB57" s="24"/>
      <c r="AC57" s="49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50"/>
      <c r="AP57" s="24"/>
      <c r="AQ57" s="23"/>
    </row>
    <row r="58" spans="2:43" s="1" customFormat="1" ht="15">
      <c r="B58" s="31"/>
      <c r="C58" s="32"/>
      <c r="D58" s="51" t="s">
        <v>45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3" t="s">
        <v>46</v>
      </c>
      <c r="S58" s="52"/>
      <c r="T58" s="52"/>
      <c r="U58" s="52"/>
      <c r="V58" s="52"/>
      <c r="W58" s="52"/>
      <c r="X58" s="52"/>
      <c r="Y58" s="52"/>
      <c r="Z58" s="54"/>
      <c r="AA58" s="32"/>
      <c r="AB58" s="32"/>
      <c r="AC58" s="51" t="s">
        <v>45</v>
      </c>
      <c r="AD58" s="52"/>
      <c r="AE58" s="52"/>
      <c r="AF58" s="52"/>
      <c r="AG58" s="52"/>
      <c r="AH58" s="52"/>
      <c r="AI58" s="52"/>
      <c r="AJ58" s="52"/>
      <c r="AK58" s="52"/>
      <c r="AL58" s="52"/>
      <c r="AM58" s="53" t="s">
        <v>46</v>
      </c>
      <c r="AN58" s="52"/>
      <c r="AO58" s="54"/>
      <c r="AP58" s="32"/>
      <c r="AQ58" s="33"/>
    </row>
    <row r="59" spans="2:43">
      <c r="B59" s="22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3"/>
    </row>
    <row r="60" spans="2:43" s="1" customFormat="1" ht="15">
      <c r="B60" s="31"/>
      <c r="C60" s="32"/>
      <c r="D60" s="46" t="s">
        <v>47</v>
      </c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8"/>
      <c r="AA60" s="32"/>
      <c r="AB60" s="32"/>
      <c r="AC60" s="46" t="s">
        <v>48</v>
      </c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8"/>
      <c r="AP60" s="32"/>
      <c r="AQ60" s="33"/>
    </row>
    <row r="61" spans="2:43">
      <c r="B61" s="22"/>
      <c r="C61" s="24"/>
      <c r="D61" s="49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50"/>
      <c r="AA61" s="24"/>
      <c r="AB61" s="24"/>
      <c r="AC61" s="49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50"/>
      <c r="AP61" s="24"/>
      <c r="AQ61" s="23"/>
    </row>
    <row r="62" spans="2:43">
      <c r="B62" s="22"/>
      <c r="C62" s="24"/>
      <c r="D62" s="49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50"/>
      <c r="AA62" s="24"/>
      <c r="AB62" s="24"/>
      <c r="AC62" s="49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50"/>
      <c r="AP62" s="24"/>
      <c r="AQ62" s="23"/>
    </row>
    <row r="63" spans="2:43">
      <c r="B63" s="22"/>
      <c r="C63" s="24"/>
      <c r="D63" s="49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50"/>
      <c r="AA63" s="24"/>
      <c r="AB63" s="24"/>
      <c r="AC63" s="49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50"/>
      <c r="AP63" s="24"/>
      <c r="AQ63" s="23"/>
    </row>
    <row r="64" spans="2:43">
      <c r="B64" s="22"/>
      <c r="C64" s="24"/>
      <c r="D64" s="49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50"/>
      <c r="AA64" s="24"/>
      <c r="AB64" s="24"/>
      <c r="AC64" s="49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50"/>
      <c r="AP64" s="24"/>
      <c r="AQ64" s="23"/>
    </row>
    <row r="65" spans="2:43">
      <c r="B65" s="22"/>
      <c r="C65" s="24"/>
      <c r="D65" s="49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50"/>
      <c r="AA65" s="24"/>
      <c r="AB65" s="24"/>
      <c r="AC65" s="49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50"/>
      <c r="AP65" s="24"/>
      <c r="AQ65" s="23"/>
    </row>
    <row r="66" spans="2:43">
      <c r="B66" s="22"/>
      <c r="C66" s="24"/>
      <c r="D66" s="49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50"/>
      <c r="AA66" s="24"/>
      <c r="AB66" s="24"/>
      <c r="AC66" s="49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50"/>
      <c r="AP66" s="24"/>
      <c r="AQ66" s="23"/>
    </row>
    <row r="67" spans="2:43">
      <c r="B67" s="22"/>
      <c r="C67" s="24"/>
      <c r="D67" s="49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50"/>
      <c r="AA67" s="24"/>
      <c r="AB67" s="24"/>
      <c r="AC67" s="49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50"/>
      <c r="AP67" s="24"/>
      <c r="AQ67" s="23"/>
    </row>
    <row r="68" spans="2:43">
      <c r="B68" s="22"/>
      <c r="C68" s="24"/>
      <c r="D68" s="49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50"/>
      <c r="AA68" s="24"/>
      <c r="AB68" s="24"/>
      <c r="AC68" s="49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50"/>
      <c r="AP68" s="24"/>
      <c r="AQ68" s="23"/>
    </row>
    <row r="69" spans="2:43" s="1" customFormat="1" ht="15">
      <c r="B69" s="31"/>
      <c r="C69" s="32"/>
      <c r="D69" s="51" t="s">
        <v>45</v>
      </c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3" t="s">
        <v>46</v>
      </c>
      <c r="S69" s="52"/>
      <c r="T69" s="52"/>
      <c r="U69" s="52"/>
      <c r="V69" s="52"/>
      <c r="W69" s="52"/>
      <c r="X69" s="52"/>
      <c r="Y69" s="52"/>
      <c r="Z69" s="54"/>
      <c r="AA69" s="32"/>
      <c r="AB69" s="32"/>
      <c r="AC69" s="51" t="s">
        <v>45</v>
      </c>
      <c r="AD69" s="52"/>
      <c r="AE69" s="52"/>
      <c r="AF69" s="52"/>
      <c r="AG69" s="52"/>
      <c r="AH69" s="52"/>
      <c r="AI69" s="52"/>
      <c r="AJ69" s="52"/>
      <c r="AK69" s="52"/>
      <c r="AL69" s="52"/>
      <c r="AM69" s="53" t="s">
        <v>46</v>
      </c>
      <c r="AN69" s="52"/>
      <c r="AO69" s="54"/>
      <c r="AP69" s="32"/>
      <c r="AQ69" s="33"/>
    </row>
    <row r="70" spans="2:43" s="1" customFormat="1" ht="6.95" customHeight="1">
      <c r="B70" s="31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3"/>
    </row>
    <row r="71" spans="2:43" s="1" customFormat="1" ht="6.9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7"/>
    </row>
    <row r="75" spans="2:43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</row>
    <row r="76" spans="2:43" s="1" customFormat="1" ht="36.950000000000003" customHeight="1">
      <c r="B76" s="31"/>
      <c r="C76" s="163" t="s">
        <v>49</v>
      </c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64"/>
      <c r="V76" s="164"/>
      <c r="W76" s="164"/>
      <c r="X76" s="164"/>
      <c r="Y76" s="164"/>
      <c r="Z76" s="164"/>
      <c r="AA76" s="164"/>
      <c r="AB76" s="164"/>
      <c r="AC76" s="164"/>
      <c r="AD76" s="164"/>
      <c r="AE76" s="164"/>
      <c r="AF76" s="164"/>
      <c r="AG76" s="164"/>
      <c r="AH76" s="164"/>
      <c r="AI76" s="164"/>
      <c r="AJ76" s="164"/>
      <c r="AK76" s="164"/>
      <c r="AL76" s="164"/>
      <c r="AM76" s="164"/>
      <c r="AN76" s="164"/>
      <c r="AO76" s="164"/>
      <c r="AP76" s="164"/>
      <c r="AQ76" s="33"/>
    </row>
    <row r="77" spans="2:43" s="3" customFormat="1" ht="14.45" customHeight="1">
      <c r="B77" s="61"/>
      <c r="C77" s="28" t="s">
        <v>14</v>
      </c>
      <c r="D77" s="62"/>
      <c r="E77" s="62"/>
      <c r="F77" s="62"/>
      <c r="G77" s="62"/>
      <c r="H77" s="62"/>
      <c r="I77" s="62"/>
      <c r="J77" s="62"/>
      <c r="K77" s="62"/>
      <c r="L77" s="62" t="str">
        <f>K5</f>
        <v xml:space="preserve"> </v>
      </c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3"/>
    </row>
    <row r="78" spans="2:43" s="4" customFormat="1" ht="36.950000000000003" customHeight="1">
      <c r="B78" s="64"/>
      <c r="C78" s="65" t="s">
        <v>15</v>
      </c>
      <c r="D78" s="66"/>
      <c r="E78" s="66"/>
      <c r="F78" s="66"/>
      <c r="G78" s="66"/>
      <c r="H78" s="66"/>
      <c r="I78" s="66"/>
      <c r="J78" s="66"/>
      <c r="K78" s="66"/>
      <c r="L78" s="182" t="str">
        <f>K6</f>
        <v>Rozšírenie stokovej siete v obci Červený Kláštor – lokalita Kvašné lúky a Rybníky – 2. časť</v>
      </c>
      <c r="M78" s="183"/>
      <c r="N78" s="183"/>
      <c r="O78" s="183"/>
      <c r="P78" s="183"/>
      <c r="Q78" s="183"/>
      <c r="R78" s="183"/>
      <c r="S78" s="183"/>
      <c r="T78" s="183"/>
      <c r="U78" s="183"/>
      <c r="V78" s="183"/>
      <c r="W78" s="183"/>
      <c r="X78" s="183"/>
      <c r="Y78" s="183"/>
      <c r="Z78" s="183"/>
      <c r="AA78" s="183"/>
      <c r="AB78" s="183"/>
      <c r="AC78" s="183"/>
      <c r="AD78" s="183"/>
      <c r="AE78" s="183"/>
      <c r="AF78" s="183"/>
      <c r="AG78" s="183"/>
      <c r="AH78" s="183"/>
      <c r="AI78" s="183"/>
      <c r="AJ78" s="183"/>
      <c r="AK78" s="183"/>
      <c r="AL78" s="183"/>
      <c r="AM78" s="183"/>
      <c r="AN78" s="183"/>
      <c r="AO78" s="183"/>
      <c r="AP78" s="66"/>
      <c r="AQ78" s="67"/>
    </row>
    <row r="79" spans="2:43" s="1" customFormat="1" ht="6.95" customHeight="1"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3"/>
    </row>
    <row r="80" spans="2:43" s="1" customFormat="1" ht="15">
      <c r="B80" s="31"/>
      <c r="C80" s="28" t="s">
        <v>18</v>
      </c>
      <c r="D80" s="32"/>
      <c r="E80" s="32"/>
      <c r="F80" s="32"/>
      <c r="G80" s="32"/>
      <c r="H80" s="32"/>
      <c r="I80" s="32"/>
      <c r="J80" s="32"/>
      <c r="K80" s="32"/>
      <c r="L80" s="68" t="str">
        <f>IF(K8="","",K8)</f>
        <v>Červený Kláštor</v>
      </c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28" t="s">
        <v>20</v>
      </c>
      <c r="AJ80" s="32"/>
      <c r="AK80" s="32"/>
      <c r="AL80" s="32"/>
      <c r="AM80" s="188" t="str">
        <f>IF(AN8= "","",AN8)</f>
        <v>vyplní uchádzač</v>
      </c>
      <c r="AN80" s="189"/>
      <c r="AO80" s="32"/>
      <c r="AP80" s="32"/>
      <c r="AQ80" s="33"/>
    </row>
    <row r="81" spans="1:76" s="1" customFormat="1" ht="6.95" customHeight="1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3"/>
    </row>
    <row r="82" spans="1:76" s="1" customFormat="1" ht="15">
      <c r="B82" s="31"/>
      <c r="C82" s="28" t="s">
        <v>21</v>
      </c>
      <c r="D82" s="32"/>
      <c r="E82" s="32"/>
      <c r="F82" s="32"/>
      <c r="G82" s="32"/>
      <c r="H82" s="32"/>
      <c r="I82" s="32"/>
      <c r="J82" s="32"/>
      <c r="K82" s="32"/>
      <c r="L82" s="62" t="str">
        <f>IF(E11= "","",E11)</f>
        <v>Obec Červený Kláštor</v>
      </c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28" t="s">
        <v>27</v>
      </c>
      <c r="AJ82" s="32"/>
      <c r="AK82" s="32"/>
      <c r="AL82" s="32"/>
      <c r="AM82" s="187" t="str">
        <f>IF(E17="","",E17)</f>
        <v>PROX T.E.C. Poprad, spol s r.o.</v>
      </c>
      <c r="AN82" s="187"/>
      <c r="AO82" s="187"/>
      <c r="AP82" s="187"/>
      <c r="AQ82" s="33"/>
      <c r="AS82" s="190" t="s">
        <v>50</v>
      </c>
      <c r="AT82" s="191"/>
      <c r="AU82" s="47"/>
      <c r="AV82" s="47"/>
      <c r="AW82" s="47"/>
      <c r="AX82" s="47"/>
      <c r="AY82" s="47"/>
      <c r="AZ82" s="47"/>
      <c r="BA82" s="47"/>
      <c r="BB82" s="47"/>
      <c r="BC82" s="47"/>
      <c r="BD82" s="48"/>
    </row>
    <row r="83" spans="1:76" s="1" customFormat="1" ht="15">
      <c r="B83" s="31"/>
      <c r="C83" s="28" t="s">
        <v>25</v>
      </c>
      <c r="D83" s="32"/>
      <c r="E83" s="32"/>
      <c r="F83" s="32"/>
      <c r="G83" s="32"/>
      <c r="H83" s="32"/>
      <c r="I83" s="32"/>
      <c r="J83" s="32"/>
      <c r="K83" s="32"/>
      <c r="L83" s="62" t="str">
        <f>IF(E14="","",E14)</f>
        <v>vyplní uchádzač</v>
      </c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28" t="s">
        <v>28</v>
      </c>
      <c r="AJ83" s="32"/>
      <c r="AK83" s="32"/>
      <c r="AL83" s="32"/>
      <c r="AM83" s="187" t="str">
        <f>IF(E20="","",E20)</f>
        <v>Ing. Boris Tužinský</v>
      </c>
      <c r="AN83" s="187"/>
      <c r="AO83" s="187"/>
      <c r="AP83" s="187"/>
      <c r="AQ83" s="33"/>
      <c r="AS83" s="192"/>
      <c r="AT83" s="193"/>
      <c r="AU83" s="32"/>
      <c r="AV83" s="32"/>
      <c r="AW83" s="32"/>
      <c r="AX83" s="32"/>
      <c r="AY83" s="32"/>
      <c r="AZ83" s="32"/>
      <c r="BA83" s="32"/>
      <c r="BB83" s="32"/>
      <c r="BC83" s="32"/>
      <c r="BD83" s="69"/>
    </row>
    <row r="84" spans="1:76" s="1" customFormat="1" ht="10.9" customHeight="1"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3"/>
      <c r="AS84" s="192"/>
      <c r="AT84" s="193"/>
      <c r="AU84" s="32"/>
      <c r="AV84" s="32"/>
      <c r="AW84" s="32"/>
      <c r="AX84" s="32"/>
      <c r="AY84" s="32"/>
      <c r="AZ84" s="32"/>
      <c r="BA84" s="32"/>
      <c r="BB84" s="32"/>
      <c r="BC84" s="32"/>
      <c r="BD84" s="69"/>
    </row>
    <row r="85" spans="1:76" s="1" customFormat="1" ht="29.25" customHeight="1">
      <c r="B85" s="31"/>
      <c r="C85" s="184" t="s">
        <v>51</v>
      </c>
      <c r="D85" s="185"/>
      <c r="E85" s="185"/>
      <c r="F85" s="185"/>
      <c r="G85" s="185"/>
      <c r="H85" s="70"/>
      <c r="I85" s="186" t="s">
        <v>52</v>
      </c>
      <c r="J85" s="185"/>
      <c r="K85" s="185"/>
      <c r="L85" s="185"/>
      <c r="M85" s="185"/>
      <c r="N85" s="185"/>
      <c r="O85" s="185"/>
      <c r="P85" s="185"/>
      <c r="Q85" s="185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6" t="s">
        <v>53</v>
      </c>
      <c r="AH85" s="185"/>
      <c r="AI85" s="185"/>
      <c r="AJ85" s="185"/>
      <c r="AK85" s="185"/>
      <c r="AL85" s="185"/>
      <c r="AM85" s="185"/>
      <c r="AN85" s="186" t="s">
        <v>54</v>
      </c>
      <c r="AO85" s="185"/>
      <c r="AP85" s="194"/>
      <c r="AQ85" s="33"/>
      <c r="AS85" s="71" t="s">
        <v>55</v>
      </c>
      <c r="AT85" s="72" t="s">
        <v>56</v>
      </c>
      <c r="AU85" s="72" t="s">
        <v>57</v>
      </c>
      <c r="AV85" s="72" t="s">
        <v>58</v>
      </c>
      <c r="AW85" s="72" t="s">
        <v>59</v>
      </c>
      <c r="AX85" s="72" t="s">
        <v>60</v>
      </c>
      <c r="AY85" s="72" t="s">
        <v>61</v>
      </c>
      <c r="AZ85" s="72" t="s">
        <v>62</v>
      </c>
      <c r="BA85" s="72" t="s">
        <v>63</v>
      </c>
      <c r="BB85" s="72" t="s">
        <v>64</v>
      </c>
      <c r="BC85" s="72" t="s">
        <v>65</v>
      </c>
      <c r="BD85" s="73" t="s">
        <v>66</v>
      </c>
    </row>
    <row r="86" spans="1:76" s="1" customFormat="1" ht="10.9" customHeight="1"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3"/>
      <c r="AS86" s="74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8"/>
    </row>
    <row r="87" spans="1:76" s="4" customFormat="1" ht="32.450000000000003" customHeight="1">
      <c r="B87" s="64"/>
      <c r="C87" s="75" t="s">
        <v>67</v>
      </c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197">
        <f>ROUND(SUM(AG88:AG91),2)</f>
        <v>0</v>
      </c>
      <c r="AH87" s="197"/>
      <c r="AI87" s="197"/>
      <c r="AJ87" s="197"/>
      <c r="AK87" s="197"/>
      <c r="AL87" s="197"/>
      <c r="AM87" s="197"/>
      <c r="AN87" s="172">
        <f>SUM(AG87,AT87)</f>
        <v>0</v>
      </c>
      <c r="AO87" s="172"/>
      <c r="AP87" s="172"/>
      <c r="AQ87" s="67"/>
      <c r="AS87" s="77">
        <f>ROUND(SUM(AS88:AS91),2)</f>
        <v>0</v>
      </c>
      <c r="AT87" s="78">
        <f>ROUND(SUM(AV87:AW87),2)</f>
        <v>0</v>
      </c>
      <c r="AU87" s="79">
        <f>ROUND(SUM(AU88:AU91),5)</f>
        <v>5217.6268799999998</v>
      </c>
      <c r="AV87" s="78">
        <f>ROUND(AZ87*L31,2)</f>
        <v>0</v>
      </c>
      <c r="AW87" s="78">
        <f>ROUND(BA87*L32,2)</f>
        <v>0</v>
      </c>
      <c r="AX87" s="78">
        <f>ROUND(BB87*L31,2)</f>
        <v>0</v>
      </c>
      <c r="AY87" s="78">
        <f>ROUND(BC87*L32,2)</f>
        <v>0</v>
      </c>
      <c r="AZ87" s="78">
        <f>ROUND(SUM(AZ88:AZ91),2)</f>
        <v>0</v>
      </c>
      <c r="BA87" s="78">
        <f>ROUND(SUM(BA88:BA91),2)</f>
        <v>0</v>
      </c>
      <c r="BB87" s="78">
        <f>ROUND(SUM(BB88:BB91),2)</f>
        <v>0</v>
      </c>
      <c r="BC87" s="78">
        <f>ROUND(SUM(BC88:BC91),2)</f>
        <v>0</v>
      </c>
      <c r="BD87" s="80">
        <f>ROUND(SUM(BD88:BD91),2)</f>
        <v>0</v>
      </c>
      <c r="BS87" s="81" t="s">
        <v>68</v>
      </c>
      <c r="BT87" s="81" t="s">
        <v>69</v>
      </c>
      <c r="BU87" s="82" t="s">
        <v>70</v>
      </c>
      <c r="BV87" s="81" t="s">
        <v>71</v>
      </c>
      <c r="BW87" s="81" t="s">
        <v>72</v>
      </c>
      <c r="BX87" s="81" t="s">
        <v>73</v>
      </c>
    </row>
    <row r="88" spans="1:76" s="5" customFormat="1" ht="16.5" customHeight="1">
      <c r="A88" s="83" t="s">
        <v>74</v>
      </c>
      <c r="B88" s="84"/>
      <c r="C88" s="85"/>
      <c r="D88" s="181" t="s">
        <v>75</v>
      </c>
      <c r="E88" s="181"/>
      <c r="F88" s="181"/>
      <c r="G88" s="181"/>
      <c r="H88" s="181"/>
      <c r="I88" s="86"/>
      <c r="J88" s="181" t="s">
        <v>76</v>
      </c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  <c r="Y88" s="181"/>
      <c r="Z88" s="181"/>
      <c r="AA88" s="181"/>
      <c r="AB88" s="181"/>
      <c r="AC88" s="181"/>
      <c r="AD88" s="181"/>
      <c r="AE88" s="181"/>
      <c r="AF88" s="181"/>
      <c r="AG88" s="195">
        <f>'1 - S0 01 Kanalizácia Vet...'!M30</f>
        <v>0</v>
      </c>
      <c r="AH88" s="196"/>
      <c r="AI88" s="196"/>
      <c r="AJ88" s="196"/>
      <c r="AK88" s="196"/>
      <c r="AL88" s="196"/>
      <c r="AM88" s="196"/>
      <c r="AN88" s="195">
        <f>SUM(AG88,AT88)</f>
        <v>0</v>
      </c>
      <c r="AO88" s="196"/>
      <c r="AP88" s="196"/>
      <c r="AQ88" s="87"/>
      <c r="AS88" s="88">
        <f>'1 - S0 01 Kanalizácia Vet...'!M28</f>
        <v>0</v>
      </c>
      <c r="AT88" s="89">
        <f>ROUND(SUM(AV88:AW88),2)</f>
        <v>0</v>
      </c>
      <c r="AU88" s="90">
        <f>'1 - S0 01 Kanalizácia Vet...'!W116</f>
        <v>4629.8020082499988</v>
      </c>
      <c r="AV88" s="89">
        <f>'1 - S0 01 Kanalizácia Vet...'!M32</f>
        <v>0</v>
      </c>
      <c r="AW88" s="89">
        <f>'1 - S0 01 Kanalizácia Vet...'!M33</f>
        <v>0</v>
      </c>
      <c r="AX88" s="89">
        <f>'1 - S0 01 Kanalizácia Vet...'!M34</f>
        <v>0</v>
      </c>
      <c r="AY88" s="89">
        <f>'1 - S0 01 Kanalizácia Vet...'!M35</f>
        <v>0</v>
      </c>
      <c r="AZ88" s="89">
        <f>'1 - S0 01 Kanalizácia Vet...'!H32</f>
        <v>0</v>
      </c>
      <c r="BA88" s="89">
        <f>'1 - S0 01 Kanalizácia Vet...'!H33</f>
        <v>0</v>
      </c>
      <c r="BB88" s="89">
        <f>'1 - S0 01 Kanalizácia Vet...'!H34</f>
        <v>0</v>
      </c>
      <c r="BC88" s="89">
        <f>'1 - S0 01 Kanalizácia Vet...'!H35</f>
        <v>0</v>
      </c>
      <c r="BD88" s="91">
        <f>'1 - S0 01 Kanalizácia Vet...'!H36</f>
        <v>0</v>
      </c>
      <c r="BT88" s="92" t="s">
        <v>75</v>
      </c>
      <c r="BV88" s="92" t="s">
        <v>71</v>
      </c>
      <c r="BW88" s="92" t="s">
        <v>77</v>
      </c>
      <c r="BX88" s="92" t="s">
        <v>72</v>
      </c>
    </row>
    <row r="89" spans="1:76" s="5" customFormat="1" ht="31.5" customHeight="1">
      <c r="A89" s="83" t="s">
        <v>74</v>
      </c>
      <c r="B89" s="84"/>
      <c r="C89" s="85"/>
      <c r="D89" s="181" t="s">
        <v>78</v>
      </c>
      <c r="E89" s="181"/>
      <c r="F89" s="181"/>
      <c r="G89" s="181"/>
      <c r="H89" s="181"/>
      <c r="I89" s="86"/>
      <c r="J89" s="181" t="s">
        <v>482</v>
      </c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  <c r="Y89" s="181"/>
      <c r="Z89" s="181"/>
      <c r="AA89" s="181"/>
      <c r="AB89" s="181"/>
      <c r="AC89" s="181"/>
      <c r="AD89" s="181"/>
      <c r="AE89" s="181"/>
      <c r="AF89" s="181"/>
      <c r="AG89" s="195">
        <f>'2 - Stavebné práce pre os...'!M30</f>
        <v>0</v>
      </c>
      <c r="AH89" s="196"/>
      <c r="AI89" s="196"/>
      <c r="AJ89" s="196"/>
      <c r="AK89" s="196"/>
      <c r="AL89" s="196"/>
      <c r="AM89" s="196"/>
      <c r="AN89" s="195">
        <f>SUM(AG89,AT89)</f>
        <v>0</v>
      </c>
      <c r="AO89" s="196"/>
      <c r="AP89" s="196"/>
      <c r="AQ89" s="87"/>
      <c r="AS89" s="88">
        <f>'2 - Stavebné práce pre os...'!M28</f>
        <v>0</v>
      </c>
      <c r="AT89" s="89">
        <f>ROUND(SUM(AV89:AW89),2)</f>
        <v>0</v>
      </c>
      <c r="AU89" s="90">
        <f>'2 - Stavebné práce pre os...'!W119</f>
        <v>562.43869670000004</v>
      </c>
      <c r="AV89" s="89">
        <f>'2 - Stavebné práce pre os...'!M32</f>
        <v>0</v>
      </c>
      <c r="AW89" s="89">
        <f>'2 - Stavebné práce pre os...'!M33</f>
        <v>0</v>
      </c>
      <c r="AX89" s="89">
        <f>'2 - Stavebné práce pre os...'!M34</f>
        <v>0</v>
      </c>
      <c r="AY89" s="89">
        <f>'2 - Stavebné práce pre os...'!M35</f>
        <v>0</v>
      </c>
      <c r="AZ89" s="89">
        <f>'2 - Stavebné práce pre os...'!H32</f>
        <v>0</v>
      </c>
      <c r="BA89" s="89">
        <f>'2 - Stavebné práce pre os...'!H33</f>
        <v>0</v>
      </c>
      <c r="BB89" s="89">
        <f>'2 - Stavebné práce pre os...'!H34</f>
        <v>0</v>
      </c>
      <c r="BC89" s="89">
        <f>'2 - Stavebné práce pre os...'!H35</f>
        <v>0</v>
      </c>
      <c r="BD89" s="91">
        <f>'2 - Stavebné práce pre os...'!H36</f>
        <v>0</v>
      </c>
      <c r="BT89" s="92" t="s">
        <v>75</v>
      </c>
      <c r="BV89" s="92" t="s">
        <v>71</v>
      </c>
      <c r="BW89" s="92" t="s">
        <v>79</v>
      </c>
      <c r="BX89" s="92" t="s">
        <v>72</v>
      </c>
    </row>
    <row r="90" spans="1:76" s="5" customFormat="1" ht="31.5" customHeight="1">
      <c r="A90" s="83" t="s">
        <v>74</v>
      </c>
      <c r="B90" s="84"/>
      <c r="C90" s="85"/>
      <c r="D90" s="181" t="s">
        <v>80</v>
      </c>
      <c r="E90" s="181"/>
      <c r="F90" s="181"/>
      <c r="G90" s="181"/>
      <c r="H90" s="181"/>
      <c r="I90" s="86"/>
      <c r="J90" s="181" t="s">
        <v>483</v>
      </c>
      <c r="K90" s="181"/>
      <c r="L90" s="181"/>
      <c r="M90" s="181"/>
      <c r="N90" s="181"/>
      <c r="O90" s="181"/>
      <c r="P90" s="181"/>
      <c r="Q90" s="181"/>
      <c r="R90" s="181"/>
      <c r="S90" s="181"/>
      <c r="T90" s="181"/>
      <c r="U90" s="181"/>
      <c r="V90" s="181"/>
      <c r="W90" s="181"/>
      <c r="X90" s="181"/>
      <c r="Y90" s="181"/>
      <c r="Z90" s="181"/>
      <c r="AA90" s="181"/>
      <c r="AB90" s="181"/>
      <c r="AC90" s="181"/>
      <c r="AD90" s="181"/>
      <c r="AE90" s="181"/>
      <c r="AF90" s="181"/>
      <c r="AG90" s="195">
        <f>'3 - PS 0101,0102 Strojno- t...'!M30</f>
        <v>0</v>
      </c>
      <c r="AH90" s="196"/>
      <c r="AI90" s="196"/>
      <c r="AJ90" s="196"/>
      <c r="AK90" s="196"/>
      <c r="AL90" s="196"/>
      <c r="AM90" s="196"/>
      <c r="AN90" s="195">
        <f>SUM(AG90,AT90)</f>
        <v>0</v>
      </c>
      <c r="AO90" s="196"/>
      <c r="AP90" s="196"/>
      <c r="AQ90" s="87"/>
      <c r="AS90" s="88">
        <f>'3 - PS 0101,0102 Strojno- t...'!M28</f>
        <v>0</v>
      </c>
      <c r="AT90" s="89">
        <f>ROUND(SUM(AV90:AW90),2)</f>
        <v>0</v>
      </c>
      <c r="AU90" s="90">
        <f>'3 - PS 0101,0102 Strojno- t...'!W111</f>
        <v>0</v>
      </c>
      <c r="AV90" s="89">
        <f>'3 - PS 0101,0102 Strojno- t...'!M32</f>
        <v>0</v>
      </c>
      <c r="AW90" s="89">
        <f>'3 - PS 0101,0102 Strojno- t...'!M33</f>
        <v>0</v>
      </c>
      <c r="AX90" s="89">
        <f>'3 - PS 0101,0102 Strojno- t...'!M34</f>
        <v>0</v>
      </c>
      <c r="AY90" s="89">
        <f>'3 - PS 0101,0102 Strojno- t...'!M35</f>
        <v>0</v>
      </c>
      <c r="AZ90" s="89">
        <f>'3 - PS 0101,0102 Strojno- t...'!H32</f>
        <v>0</v>
      </c>
      <c r="BA90" s="89">
        <f>'3 - PS 0101,0102 Strojno- t...'!H33</f>
        <v>0</v>
      </c>
      <c r="BB90" s="89">
        <f>'3 - PS 0101,0102 Strojno- t...'!H34</f>
        <v>0</v>
      </c>
      <c r="BC90" s="89">
        <f>'3 - PS 0101,0102 Strojno- t...'!H35</f>
        <v>0</v>
      </c>
      <c r="BD90" s="91">
        <f>'3 - PS 0101,0102 Strojno- t...'!H36</f>
        <v>0</v>
      </c>
      <c r="BT90" s="92" t="s">
        <v>75</v>
      </c>
      <c r="BV90" s="92" t="s">
        <v>71</v>
      </c>
      <c r="BW90" s="92" t="s">
        <v>81</v>
      </c>
      <c r="BX90" s="92" t="s">
        <v>72</v>
      </c>
    </row>
    <row r="91" spans="1:76" s="5" customFormat="1" ht="31.5" customHeight="1">
      <c r="A91" s="83" t="s">
        <v>74</v>
      </c>
      <c r="B91" s="84"/>
      <c r="C91" s="85"/>
      <c r="D91" s="181" t="s">
        <v>82</v>
      </c>
      <c r="E91" s="181"/>
      <c r="F91" s="181"/>
      <c r="G91" s="181"/>
      <c r="H91" s="181"/>
      <c r="I91" s="86"/>
      <c r="J91" s="181" t="s">
        <v>83</v>
      </c>
      <c r="K91" s="181"/>
      <c r="L91" s="181"/>
      <c r="M91" s="181"/>
      <c r="N91" s="181"/>
      <c r="O91" s="181"/>
      <c r="P91" s="181"/>
      <c r="Q91" s="181"/>
      <c r="R91" s="181"/>
      <c r="S91" s="181"/>
      <c r="T91" s="181"/>
      <c r="U91" s="181"/>
      <c r="V91" s="181"/>
      <c r="W91" s="181"/>
      <c r="X91" s="181"/>
      <c r="Y91" s="181"/>
      <c r="Z91" s="181"/>
      <c r="AA91" s="181"/>
      <c r="AB91" s="181"/>
      <c r="AC91" s="181"/>
      <c r="AD91" s="181"/>
      <c r="AE91" s="181"/>
      <c r="AF91" s="181"/>
      <c r="AG91" s="195">
        <f>'4 - SO 01.1 NN prípojka k...'!M30</f>
        <v>0</v>
      </c>
      <c r="AH91" s="196"/>
      <c r="AI91" s="196"/>
      <c r="AJ91" s="196"/>
      <c r="AK91" s="196"/>
      <c r="AL91" s="196"/>
      <c r="AM91" s="196"/>
      <c r="AN91" s="195">
        <f>SUM(AG91,AT91)</f>
        <v>0</v>
      </c>
      <c r="AO91" s="196"/>
      <c r="AP91" s="196"/>
      <c r="AQ91" s="87"/>
      <c r="AS91" s="93">
        <f>'4 - SO 01.1 NN prípojka k...'!M28</f>
        <v>0</v>
      </c>
      <c r="AT91" s="94">
        <f>ROUND(SUM(AV91:AW91),2)</f>
        <v>0</v>
      </c>
      <c r="AU91" s="95">
        <f>'4 - SO 01.1 NN prípojka k...'!W115</f>
        <v>25.386175000000001</v>
      </c>
      <c r="AV91" s="94">
        <f>'4 - SO 01.1 NN prípojka k...'!M32</f>
        <v>0</v>
      </c>
      <c r="AW91" s="94">
        <f>'4 - SO 01.1 NN prípojka k...'!M33</f>
        <v>0</v>
      </c>
      <c r="AX91" s="94">
        <f>'4 - SO 01.1 NN prípojka k...'!M34</f>
        <v>0</v>
      </c>
      <c r="AY91" s="94">
        <f>'4 - SO 01.1 NN prípojka k...'!M35</f>
        <v>0</v>
      </c>
      <c r="AZ91" s="94">
        <f>'4 - SO 01.1 NN prípojka k...'!H32</f>
        <v>0</v>
      </c>
      <c r="BA91" s="94">
        <f>'4 - SO 01.1 NN prípojka k...'!H33</f>
        <v>0</v>
      </c>
      <c r="BB91" s="94">
        <f>'4 - SO 01.1 NN prípojka k...'!H34</f>
        <v>0</v>
      </c>
      <c r="BC91" s="94">
        <f>'4 - SO 01.1 NN prípojka k...'!H35</f>
        <v>0</v>
      </c>
      <c r="BD91" s="96">
        <f>'4 - SO 01.1 NN prípojka k...'!H36</f>
        <v>0</v>
      </c>
      <c r="BT91" s="92" t="s">
        <v>75</v>
      </c>
      <c r="BV91" s="92" t="s">
        <v>71</v>
      </c>
      <c r="BW91" s="92" t="s">
        <v>84</v>
      </c>
      <c r="BX91" s="92" t="s">
        <v>72</v>
      </c>
    </row>
    <row r="92" spans="1:76">
      <c r="B92" s="22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3"/>
    </row>
    <row r="93" spans="1:76" s="1" customFormat="1" ht="30" customHeight="1">
      <c r="B93" s="31"/>
      <c r="C93" s="75" t="s">
        <v>85</v>
      </c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172">
        <v>0</v>
      </c>
      <c r="AH93" s="172"/>
      <c r="AI93" s="172"/>
      <c r="AJ93" s="172"/>
      <c r="AK93" s="172"/>
      <c r="AL93" s="172"/>
      <c r="AM93" s="172"/>
      <c r="AN93" s="172">
        <v>0</v>
      </c>
      <c r="AO93" s="172"/>
      <c r="AP93" s="172"/>
      <c r="AQ93" s="33"/>
      <c r="AS93" s="71" t="s">
        <v>86</v>
      </c>
      <c r="AT93" s="72" t="s">
        <v>87</v>
      </c>
      <c r="AU93" s="72" t="s">
        <v>33</v>
      </c>
      <c r="AV93" s="73" t="s">
        <v>56</v>
      </c>
    </row>
    <row r="94" spans="1:76" s="1" customFormat="1" ht="10.9" customHeight="1">
      <c r="B94" s="31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3"/>
      <c r="AS94" s="97"/>
      <c r="AT94" s="52"/>
      <c r="AU94" s="52"/>
      <c r="AV94" s="54"/>
    </row>
    <row r="95" spans="1:76" s="1" customFormat="1" ht="30" customHeight="1">
      <c r="B95" s="31"/>
      <c r="C95" s="98" t="s">
        <v>88</v>
      </c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99"/>
      <c r="AA95" s="99"/>
      <c r="AB95" s="99"/>
      <c r="AC95" s="99"/>
      <c r="AD95" s="99"/>
      <c r="AE95" s="99"/>
      <c r="AF95" s="99"/>
      <c r="AG95" s="171">
        <f>ROUND(AG87+AG93,2)</f>
        <v>0</v>
      </c>
      <c r="AH95" s="171"/>
      <c r="AI95" s="171"/>
      <c r="AJ95" s="171"/>
      <c r="AK95" s="171"/>
      <c r="AL95" s="171"/>
      <c r="AM95" s="171"/>
      <c r="AN95" s="171">
        <f>AN87+AN93</f>
        <v>0</v>
      </c>
      <c r="AO95" s="171"/>
      <c r="AP95" s="171"/>
      <c r="AQ95" s="33"/>
    </row>
    <row r="96" spans="1:76" s="1" customFormat="1" ht="6.95" customHeight="1">
      <c r="B96" s="55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7"/>
    </row>
  </sheetData>
  <mergeCells count="58">
    <mergeCell ref="AN90:AP90"/>
    <mergeCell ref="AG90:AM90"/>
    <mergeCell ref="AN91:AP91"/>
    <mergeCell ref="AG91:AM91"/>
    <mergeCell ref="AG87:AM87"/>
    <mergeCell ref="AN87:AP87"/>
    <mergeCell ref="AN89:AP89"/>
    <mergeCell ref="AG89:AM89"/>
    <mergeCell ref="AS82:AT84"/>
    <mergeCell ref="AM83:AP83"/>
    <mergeCell ref="AN85:AP85"/>
    <mergeCell ref="AN88:AP88"/>
    <mergeCell ref="AG88:AM88"/>
    <mergeCell ref="D89:H89"/>
    <mergeCell ref="J89:AF89"/>
    <mergeCell ref="D90:H90"/>
    <mergeCell ref="J90:AF90"/>
    <mergeCell ref="D91:H91"/>
    <mergeCell ref="J91:AF91"/>
    <mergeCell ref="W35:AE35"/>
    <mergeCell ref="AK35:AO35"/>
    <mergeCell ref="X37:AB37"/>
    <mergeCell ref="AK37:AO37"/>
    <mergeCell ref="J88:AF88"/>
    <mergeCell ref="C76:AP76"/>
    <mergeCell ref="L78:AO78"/>
    <mergeCell ref="C85:G85"/>
    <mergeCell ref="I85:AF85"/>
    <mergeCell ref="AG85:AM85"/>
    <mergeCell ref="D88:H88"/>
    <mergeCell ref="AM82:AP82"/>
    <mergeCell ref="L35:O35"/>
    <mergeCell ref="AM80:AN80"/>
    <mergeCell ref="AR2:BE2"/>
    <mergeCell ref="AG95:AM95"/>
    <mergeCell ref="AG93:AM93"/>
    <mergeCell ref="AN93:AP93"/>
    <mergeCell ref="AN95:AP95"/>
    <mergeCell ref="E23:AN23"/>
    <mergeCell ref="AK26:AO26"/>
    <mergeCell ref="AK27:AO27"/>
    <mergeCell ref="AK29:AO29"/>
    <mergeCell ref="W31:AE31"/>
    <mergeCell ref="AK31:AO31"/>
    <mergeCell ref="W32:AE32"/>
    <mergeCell ref="AK32:AO32"/>
    <mergeCell ref="W33:AE33"/>
    <mergeCell ref="AK33:AO33"/>
    <mergeCell ref="W34:AE34"/>
    <mergeCell ref="L33:O33"/>
    <mergeCell ref="L31:O31"/>
    <mergeCell ref="L32:O32"/>
    <mergeCell ref="L34:O34"/>
    <mergeCell ref="C2:AP2"/>
    <mergeCell ref="C4:AP4"/>
    <mergeCell ref="K5:AO5"/>
    <mergeCell ref="K6:AO6"/>
    <mergeCell ref="AK34:AO34"/>
  </mergeCells>
  <hyperlinks>
    <hyperlink ref="K1:S1" location="C2" display="1) Súhrnný list stavby"/>
    <hyperlink ref="W1:AF1" location="C87" display="2) Rekapitulácia objektov"/>
    <hyperlink ref="A88" location="'1 - S0 01 Kanalizácia Vet...'!C2" display="/"/>
    <hyperlink ref="A89" location="'2 - Stavebné práce pre os...'!C2" display="/"/>
    <hyperlink ref="A90" location="'3 - PS 101,102 Strojno- t...'!C2" display="/"/>
    <hyperlink ref="A91" location="'4 - SO 01.1 NN prípojka k...'!C2" display="/"/>
  </hyperlinks>
  <pageMargins left="0.58333330000000005" right="0.58333330000000005" top="0.5" bottom="0.4666666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67"/>
  <sheetViews>
    <sheetView showGridLines="0" workbookViewId="0">
      <pane ySplit="1" topLeftCell="A73" activePane="bottomLeft" state="frozen"/>
      <selection pane="bottomLeft" activeCell="L119" sqref="L119:M166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00"/>
      <c r="B1" s="11"/>
      <c r="C1" s="11"/>
      <c r="D1" s="12" t="s">
        <v>1</v>
      </c>
      <c r="E1" s="11"/>
      <c r="F1" s="13" t="s">
        <v>89</v>
      </c>
      <c r="G1" s="13"/>
      <c r="H1" s="207" t="s">
        <v>90</v>
      </c>
      <c r="I1" s="207"/>
      <c r="J1" s="207"/>
      <c r="K1" s="207"/>
      <c r="L1" s="13" t="s">
        <v>91</v>
      </c>
      <c r="M1" s="11"/>
      <c r="N1" s="11"/>
      <c r="O1" s="12" t="s">
        <v>92</v>
      </c>
      <c r="P1" s="11"/>
      <c r="Q1" s="11"/>
      <c r="R1" s="11"/>
      <c r="S1" s="13" t="s">
        <v>93</v>
      </c>
      <c r="T1" s="13"/>
      <c r="U1" s="100"/>
      <c r="V1" s="100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161" t="s">
        <v>7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S2" s="169" t="s">
        <v>8</v>
      </c>
      <c r="T2" s="170"/>
      <c r="U2" s="170"/>
      <c r="V2" s="170"/>
      <c r="W2" s="170"/>
      <c r="X2" s="170"/>
      <c r="Y2" s="170"/>
      <c r="Z2" s="170"/>
      <c r="AA2" s="170"/>
      <c r="AB2" s="170"/>
      <c r="AC2" s="170"/>
      <c r="AT2" s="18" t="s">
        <v>77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69</v>
      </c>
    </row>
    <row r="4" spans="1:66" ht="36.950000000000003" customHeight="1">
      <c r="B4" s="22"/>
      <c r="C4" s="163" t="s">
        <v>94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23"/>
      <c r="T4" s="17" t="s">
        <v>12</v>
      </c>
      <c r="AT4" s="18" t="s">
        <v>6</v>
      </c>
    </row>
    <row r="5" spans="1:66" ht="6.95" customHeight="1">
      <c r="B5" s="22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3"/>
    </row>
    <row r="6" spans="1:66" ht="25.35" customHeight="1">
      <c r="B6" s="22"/>
      <c r="C6" s="24"/>
      <c r="D6" s="28" t="s">
        <v>15</v>
      </c>
      <c r="E6" s="24"/>
      <c r="F6" s="200" t="str">
        <f>'Rekapitulácia stavby'!K6</f>
        <v>Rozšírenie stokovej siete v obci Červený Kláštor – lokalita Kvašné lúky a Rybníky – 2. časť</v>
      </c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4"/>
      <c r="R6" s="23"/>
    </row>
    <row r="7" spans="1:66" s="1" customFormat="1" ht="32.85" customHeight="1">
      <c r="B7" s="31"/>
      <c r="C7" s="32"/>
      <c r="D7" s="27" t="s">
        <v>95</v>
      </c>
      <c r="E7" s="32"/>
      <c r="F7" s="167" t="s">
        <v>96</v>
      </c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32"/>
      <c r="R7" s="33"/>
    </row>
    <row r="8" spans="1:66" s="1" customFormat="1" ht="14.45" customHeight="1">
      <c r="B8" s="31"/>
      <c r="C8" s="32"/>
      <c r="D8" s="28" t="s">
        <v>16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17</v>
      </c>
      <c r="N8" s="32"/>
      <c r="O8" s="26" t="s">
        <v>5</v>
      </c>
      <c r="P8" s="32"/>
      <c r="Q8" s="32"/>
      <c r="R8" s="33"/>
    </row>
    <row r="9" spans="1:66" s="1" customFormat="1" ht="14.45" customHeight="1">
      <c r="B9" s="31"/>
      <c r="C9" s="32"/>
      <c r="D9" s="28" t="s">
        <v>18</v>
      </c>
      <c r="E9" s="32"/>
      <c r="F9" s="26" t="s">
        <v>19</v>
      </c>
      <c r="G9" s="32"/>
      <c r="H9" s="32"/>
      <c r="I9" s="32"/>
      <c r="J9" s="32"/>
      <c r="K9" s="32"/>
      <c r="L9" s="32"/>
      <c r="M9" s="28" t="s">
        <v>20</v>
      </c>
      <c r="N9" s="32"/>
      <c r="O9" s="203" t="str">
        <f>'Rekapitulácia stavby'!AN8</f>
        <v>vyplní uchádzač</v>
      </c>
      <c r="P9" s="203"/>
      <c r="Q9" s="158"/>
      <c r="R9" s="33"/>
    </row>
    <row r="10" spans="1:66" s="1" customFormat="1" ht="10.9" customHeight="1">
      <c r="B10" s="31"/>
      <c r="C10" s="32"/>
      <c r="D10" s="32"/>
      <c r="E10" s="32" t="str">
        <f>'Rekapitulácia stavby'!K8</f>
        <v>Červený Kláštor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>
      <c r="B11" s="31"/>
      <c r="C11" s="32"/>
      <c r="D11" s="28" t="s">
        <v>21</v>
      </c>
      <c r="E11" s="32"/>
      <c r="F11" s="32"/>
      <c r="G11" s="32"/>
      <c r="H11" s="32"/>
      <c r="I11" s="32"/>
      <c r="J11" s="32"/>
      <c r="K11" s="32"/>
      <c r="L11" s="32"/>
      <c r="M11" s="28" t="s">
        <v>22</v>
      </c>
      <c r="N11" s="32"/>
      <c r="O11" s="165" t="s">
        <v>5</v>
      </c>
      <c r="P11" s="165"/>
      <c r="Q11" s="32"/>
      <c r="R11" s="33"/>
    </row>
    <row r="12" spans="1:66" s="1" customFormat="1" ht="18" customHeight="1">
      <c r="B12" s="31"/>
      <c r="C12" s="32"/>
      <c r="D12" s="32"/>
      <c r="E12" s="26" t="s">
        <v>23</v>
      </c>
      <c r="F12" s="32"/>
      <c r="G12" s="32"/>
      <c r="H12" s="32"/>
      <c r="I12" s="32"/>
      <c r="J12" s="32"/>
      <c r="K12" s="32"/>
      <c r="L12" s="32"/>
      <c r="M12" s="28" t="s">
        <v>24</v>
      </c>
      <c r="N12" s="32"/>
      <c r="O12" s="165" t="s">
        <v>5</v>
      </c>
      <c r="P12" s="165"/>
      <c r="Q12" s="32"/>
      <c r="R12" s="33"/>
    </row>
    <row r="13" spans="1:66" s="1" customFormat="1" ht="6.95" customHeight="1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>
      <c r="B14" s="31"/>
      <c r="C14" s="32"/>
      <c r="D14" s="28" t="s">
        <v>25</v>
      </c>
      <c r="E14" s="32"/>
      <c r="F14" s="32"/>
      <c r="G14" s="32"/>
      <c r="H14" s="32"/>
      <c r="I14" s="32"/>
      <c r="J14" s="32"/>
      <c r="K14" s="32"/>
      <c r="L14" s="32"/>
      <c r="M14" s="28" t="s">
        <v>22</v>
      </c>
      <c r="N14" s="32"/>
      <c r="O14" s="209" t="str">
        <f>'Rekapitulácia stavby'!AN13</f>
        <v>vyplní uchádzač</v>
      </c>
      <c r="P14" s="209"/>
      <c r="Q14" s="210"/>
      <c r="R14" s="33"/>
    </row>
    <row r="15" spans="1:66" s="1" customFormat="1" ht="18" customHeight="1">
      <c r="B15" s="31"/>
      <c r="C15" s="32"/>
      <c r="D15" s="32"/>
      <c r="E15" s="154" t="str">
        <f>'Rekapitulácia stavby'!E14</f>
        <v>vyplní uchádzač</v>
      </c>
      <c r="F15" s="32"/>
      <c r="G15" s="32"/>
      <c r="H15" s="32"/>
      <c r="I15" s="32"/>
      <c r="J15" s="32"/>
      <c r="K15" s="32"/>
      <c r="L15" s="32"/>
      <c r="M15" s="28" t="s">
        <v>24</v>
      </c>
      <c r="N15" s="32"/>
      <c r="O15" s="209" t="str">
        <f>'Rekapitulácia stavby'!AN14</f>
        <v>vyplní uchádzač</v>
      </c>
      <c r="P15" s="209"/>
      <c r="Q15" s="210"/>
      <c r="R15" s="33"/>
    </row>
    <row r="16" spans="1:66" s="1" customFormat="1" ht="6.95" customHeight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>
      <c r="B17" s="31"/>
      <c r="C17" s="32"/>
      <c r="D17" s="28" t="s">
        <v>27</v>
      </c>
      <c r="E17" s="32"/>
      <c r="F17" s="32"/>
      <c r="G17" s="32"/>
      <c r="H17" s="32"/>
      <c r="I17" s="32"/>
      <c r="J17" s="32"/>
      <c r="K17" s="32"/>
      <c r="L17" s="32"/>
      <c r="M17" s="28" t="s">
        <v>22</v>
      </c>
      <c r="N17" s="32"/>
      <c r="O17" s="165">
        <f>IF('Rekapitulácia stavby'!AN16="","",'Rekapitulácia stavby'!AN16)</f>
        <v>31677550</v>
      </c>
      <c r="P17" s="165"/>
      <c r="Q17" s="32"/>
      <c r="R17" s="33"/>
    </row>
    <row r="18" spans="2:18" s="1" customFormat="1" ht="18" customHeight="1">
      <c r="B18" s="31"/>
      <c r="C18" s="32"/>
      <c r="D18" s="32"/>
      <c r="E18" s="26" t="str">
        <f>IF('Rekapitulácia stavby'!E17="","",'Rekapitulácia stavby'!E17)</f>
        <v>PROX T.E.C. Poprad, spol s r.o.</v>
      </c>
      <c r="F18" s="32"/>
      <c r="G18" s="32"/>
      <c r="H18" s="32"/>
      <c r="I18" s="32"/>
      <c r="J18" s="32"/>
      <c r="K18" s="32"/>
      <c r="L18" s="32"/>
      <c r="M18" s="28" t="s">
        <v>24</v>
      </c>
      <c r="N18" s="32"/>
      <c r="O18" s="165" t="str">
        <f>IF('Rekapitulácia stavby'!AN17="","",'Rekapitulácia stavby'!AN17)</f>
        <v>SK2020513891</v>
      </c>
      <c r="P18" s="165"/>
      <c r="Q18" s="32"/>
      <c r="R18" s="33"/>
    </row>
    <row r="19" spans="2:18" s="1" customFormat="1" ht="6.95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>
      <c r="B20" s="31"/>
      <c r="C20" s="32"/>
      <c r="D20" s="28" t="s">
        <v>28</v>
      </c>
      <c r="E20" s="32"/>
      <c r="F20" s="32"/>
      <c r="G20" s="32"/>
      <c r="H20" s="32"/>
      <c r="I20" s="32"/>
      <c r="J20" s="32"/>
      <c r="K20" s="32"/>
      <c r="L20" s="32"/>
      <c r="M20" s="28" t="s">
        <v>22</v>
      </c>
      <c r="N20" s="32"/>
      <c r="O20" s="165" t="str">
        <f>IF('Rekapitulácia stavby'!AN19="","",'Rekapitulácia stavby'!AN19)</f>
        <v/>
      </c>
      <c r="P20" s="165"/>
      <c r="Q20" s="32"/>
      <c r="R20" s="33"/>
    </row>
    <row r="21" spans="2:18" s="1" customFormat="1" ht="18" customHeight="1">
      <c r="B21" s="31"/>
      <c r="C21" s="32"/>
      <c r="D21" s="32"/>
      <c r="E21" s="26" t="str">
        <f>IF('Rekapitulácia stavby'!E20="","",'Rekapitulácia stavby'!E20)</f>
        <v>Ing. Boris Tužinský</v>
      </c>
      <c r="F21" s="32"/>
      <c r="G21" s="32"/>
      <c r="H21" s="32"/>
      <c r="I21" s="32"/>
      <c r="J21" s="32"/>
      <c r="K21" s="32"/>
      <c r="L21" s="32"/>
      <c r="M21" s="28" t="s">
        <v>24</v>
      </c>
      <c r="N21" s="32"/>
      <c r="O21" s="165" t="str">
        <f>IF('Rekapitulácia stavby'!AN20="","",'Rekapitulácia stavby'!AN20)</f>
        <v/>
      </c>
      <c r="P21" s="165"/>
      <c r="Q21" s="32"/>
      <c r="R21" s="33"/>
    </row>
    <row r="22" spans="2:18" s="1" customFormat="1" ht="6.95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>
      <c r="B23" s="31"/>
      <c r="C23" s="32"/>
      <c r="D23" s="28" t="s">
        <v>29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16.5" customHeight="1">
      <c r="B24" s="31"/>
      <c r="C24" s="32"/>
      <c r="D24" s="32"/>
      <c r="E24" s="173" t="s">
        <v>5</v>
      </c>
      <c r="F24" s="173"/>
      <c r="G24" s="173"/>
      <c r="H24" s="173"/>
      <c r="I24" s="173"/>
      <c r="J24" s="173"/>
      <c r="K24" s="173"/>
      <c r="L24" s="173"/>
      <c r="M24" s="32"/>
      <c r="N24" s="32"/>
      <c r="O24" s="32"/>
      <c r="P24" s="32"/>
      <c r="Q24" s="32"/>
      <c r="R24" s="33"/>
    </row>
    <row r="25" spans="2:18" s="1" customFormat="1" ht="6.95" customHeight="1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>
      <c r="B27" s="31"/>
      <c r="C27" s="32"/>
      <c r="D27" s="101" t="s">
        <v>97</v>
      </c>
      <c r="E27" s="32"/>
      <c r="F27" s="32"/>
      <c r="G27" s="32"/>
      <c r="H27" s="32"/>
      <c r="I27" s="32"/>
      <c r="J27" s="32"/>
      <c r="K27" s="32"/>
      <c r="L27" s="32"/>
      <c r="M27" s="174">
        <f>N88</f>
        <v>0</v>
      </c>
      <c r="N27" s="174"/>
      <c r="O27" s="174"/>
      <c r="P27" s="174"/>
      <c r="Q27" s="32"/>
      <c r="R27" s="33"/>
    </row>
    <row r="28" spans="2:18" s="1" customFormat="1" ht="14.45" customHeight="1">
      <c r="B28" s="31"/>
      <c r="C28" s="32"/>
      <c r="D28" s="30" t="s">
        <v>98</v>
      </c>
      <c r="E28" s="32"/>
      <c r="F28" s="32"/>
      <c r="G28" s="32"/>
      <c r="H28" s="32"/>
      <c r="I28" s="32"/>
      <c r="J28" s="32"/>
      <c r="K28" s="32"/>
      <c r="L28" s="32"/>
      <c r="M28" s="174">
        <f>N97</f>
        <v>0</v>
      </c>
      <c r="N28" s="174"/>
      <c r="O28" s="174"/>
      <c r="P28" s="174"/>
      <c r="Q28" s="32"/>
      <c r="R28" s="33"/>
    </row>
    <row r="29" spans="2:18" s="1" customFormat="1" ht="6.95" customHeight="1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>
      <c r="B30" s="31"/>
      <c r="C30" s="32"/>
      <c r="D30" s="102" t="s">
        <v>32</v>
      </c>
      <c r="E30" s="32"/>
      <c r="F30" s="32"/>
      <c r="G30" s="32"/>
      <c r="H30" s="32"/>
      <c r="I30" s="32"/>
      <c r="J30" s="32"/>
      <c r="K30" s="32"/>
      <c r="L30" s="32"/>
      <c r="M30" s="208">
        <f>ROUND(M27+M28,2)</f>
        <v>0</v>
      </c>
      <c r="N30" s="202"/>
      <c r="O30" s="202"/>
      <c r="P30" s="202"/>
      <c r="Q30" s="32"/>
      <c r="R30" s="33"/>
    </row>
    <row r="31" spans="2:18" s="1" customFormat="1" ht="6.95" customHeight="1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>
      <c r="B32" s="31"/>
      <c r="C32" s="32"/>
      <c r="D32" s="38" t="s">
        <v>33</v>
      </c>
      <c r="E32" s="38" t="s">
        <v>34</v>
      </c>
      <c r="F32" s="39">
        <v>0.2</v>
      </c>
      <c r="G32" s="103" t="s">
        <v>35</v>
      </c>
      <c r="H32" s="204">
        <f>ROUND((SUM(BE97:BE98)+SUM(BE116:BE166)), 2)</f>
        <v>0</v>
      </c>
      <c r="I32" s="202"/>
      <c r="J32" s="202"/>
      <c r="K32" s="32"/>
      <c r="L32" s="32"/>
      <c r="M32" s="204">
        <f>ROUND(ROUND((SUM(BE97:BE98)+SUM(BE116:BE166)), 2)*F32, 2)</f>
        <v>0</v>
      </c>
      <c r="N32" s="202"/>
      <c r="O32" s="202"/>
      <c r="P32" s="202"/>
      <c r="Q32" s="32"/>
      <c r="R32" s="33"/>
    </row>
    <row r="33" spans="2:18" s="1" customFormat="1" ht="14.45" customHeight="1">
      <c r="B33" s="31"/>
      <c r="C33" s="32"/>
      <c r="D33" s="32"/>
      <c r="E33" s="38" t="s">
        <v>36</v>
      </c>
      <c r="F33" s="39">
        <v>0.2</v>
      </c>
      <c r="G33" s="103" t="s">
        <v>35</v>
      </c>
      <c r="H33" s="204">
        <f>ROUND((SUM(BF97:BF98)+SUM(BF116:BF166)), 2)</f>
        <v>0</v>
      </c>
      <c r="I33" s="202"/>
      <c r="J33" s="202"/>
      <c r="K33" s="32"/>
      <c r="L33" s="32"/>
      <c r="M33" s="204">
        <f>ROUND(ROUND((SUM(BF97:BF98)+SUM(BF116:BF166)), 2)*F33, 2)</f>
        <v>0</v>
      </c>
      <c r="N33" s="202"/>
      <c r="O33" s="202"/>
      <c r="P33" s="202"/>
      <c r="Q33" s="32"/>
      <c r="R33" s="33"/>
    </row>
    <row r="34" spans="2:18" s="1" customFormat="1" ht="14.45" hidden="1" customHeight="1">
      <c r="B34" s="31"/>
      <c r="C34" s="32"/>
      <c r="D34" s="32"/>
      <c r="E34" s="38" t="s">
        <v>37</v>
      </c>
      <c r="F34" s="39">
        <v>0.2</v>
      </c>
      <c r="G34" s="103" t="s">
        <v>35</v>
      </c>
      <c r="H34" s="204">
        <f>ROUND((SUM(BG97:BG98)+SUM(BG116:BG166)), 2)</f>
        <v>0</v>
      </c>
      <c r="I34" s="202"/>
      <c r="J34" s="202"/>
      <c r="K34" s="32"/>
      <c r="L34" s="32"/>
      <c r="M34" s="204">
        <v>0</v>
      </c>
      <c r="N34" s="202"/>
      <c r="O34" s="202"/>
      <c r="P34" s="202"/>
      <c r="Q34" s="32"/>
      <c r="R34" s="33"/>
    </row>
    <row r="35" spans="2:18" s="1" customFormat="1" ht="14.45" hidden="1" customHeight="1">
      <c r="B35" s="31"/>
      <c r="C35" s="32"/>
      <c r="D35" s="32"/>
      <c r="E35" s="38" t="s">
        <v>38</v>
      </c>
      <c r="F35" s="39">
        <v>0.2</v>
      </c>
      <c r="G35" s="103" t="s">
        <v>35</v>
      </c>
      <c r="H35" s="204">
        <f>ROUND((SUM(BH97:BH98)+SUM(BH116:BH166)), 2)</f>
        <v>0</v>
      </c>
      <c r="I35" s="202"/>
      <c r="J35" s="202"/>
      <c r="K35" s="32"/>
      <c r="L35" s="32"/>
      <c r="M35" s="204">
        <v>0</v>
      </c>
      <c r="N35" s="202"/>
      <c r="O35" s="202"/>
      <c r="P35" s="202"/>
      <c r="Q35" s="32"/>
      <c r="R35" s="33"/>
    </row>
    <row r="36" spans="2:18" s="1" customFormat="1" ht="14.45" hidden="1" customHeight="1">
      <c r="B36" s="31"/>
      <c r="C36" s="32"/>
      <c r="D36" s="32"/>
      <c r="E36" s="38" t="s">
        <v>39</v>
      </c>
      <c r="F36" s="39">
        <v>0</v>
      </c>
      <c r="G36" s="103" t="s">
        <v>35</v>
      </c>
      <c r="H36" s="204">
        <f>ROUND((SUM(BI97:BI98)+SUM(BI116:BI166)), 2)</f>
        <v>0</v>
      </c>
      <c r="I36" s="202"/>
      <c r="J36" s="202"/>
      <c r="K36" s="32"/>
      <c r="L36" s="32"/>
      <c r="M36" s="204">
        <v>0</v>
      </c>
      <c r="N36" s="202"/>
      <c r="O36" s="202"/>
      <c r="P36" s="202"/>
      <c r="Q36" s="32"/>
      <c r="R36" s="33"/>
    </row>
    <row r="37" spans="2:18" s="1" customFormat="1" ht="6.95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>
      <c r="B38" s="31"/>
      <c r="C38" s="99"/>
      <c r="D38" s="104" t="s">
        <v>40</v>
      </c>
      <c r="E38" s="70"/>
      <c r="F38" s="70"/>
      <c r="G38" s="105" t="s">
        <v>41</v>
      </c>
      <c r="H38" s="106" t="s">
        <v>42</v>
      </c>
      <c r="I38" s="70"/>
      <c r="J38" s="70"/>
      <c r="K38" s="70"/>
      <c r="L38" s="205">
        <f>SUM(M30:M36)</f>
        <v>0</v>
      </c>
      <c r="M38" s="205"/>
      <c r="N38" s="205"/>
      <c r="O38" s="205"/>
      <c r="P38" s="206"/>
      <c r="Q38" s="99"/>
      <c r="R38" s="33"/>
    </row>
    <row r="39" spans="2:18" s="1" customFormat="1" ht="14.45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3"/>
    </row>
    <row r="42" spans="2:18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3"/>
    </row>
    <row r="43" spans="2:18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3"/>
    </row>
    <row r="44" spans="2:18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3"/>
    </row>
    <row r="45" spans="2:18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3"/>
    </row>
    <row r="46" spans="2:18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3"/>
    </row>
    <row r="47" spans="2:18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3"/>
    </row>
    <row r="48" spans="2:18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3"/>
    </row>
    <row r="49" spans="2:18">
      <c r="B49" s="22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3"/>
    </row>
    <row r="50" spans="2:18" s="1" customFormat="1" ht="15">
      <c r="B50" s="31"/>
      <c r="C50" s="32"/>
      <c r="D50" s="46" t="s">
        <v>43</v>
      </c>
      <c r="E50" s="47"/>
      <c r="F50" s="47"/>
      <c r="G50" s="47"/>
      <c r="H50" s="48"/>
      <c r="I50" s="32"/>
      <c r="J50" s="46" t="s">
        <v>44</v>
      </c>
      <c r="K50" s="47"/>
      <c r="L50" s="47"/>
      <c r="M50" s="47"/>
      <c r="N50" s="47"/>
      <c r="O50" s="47"/>
      <c r="P50" s="48"/>
      <c r="Q50" s="32"/>
      <c r="R50" s="33"/>
    </row>
    <row r="51" spans="2:18">
      <c r="B51" s="22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3"/>
    </row>
    <row r="52" spans="2:18">
      <c r="B52" s="22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3"/>
    </row>
    <row r="53" spans="2:18">
      <c r="B53" s="22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3"/>
    </row>
    <row r="54" spans="2:18">
      <c r="B54" s="22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3"/>
    </row>
    <row r="55" spans="2:18">
      <c r="B55" s="22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3"/>
    </row>
    <row r="56" spans="2:18">
      <c r="B56" s="22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3"/>
    </row>
    <row r="57" spans="2:18">
      <c r="B57" s="22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3"/>
    </row>
    <row r="58" spans="2:18">
      <c r="B58" s="22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3"/>
    </row>
    <row r="59" spans="2:18" s="1" customFormat="1" ht="15">
      <c r="B59" s="31"/>
      <c r="C59" s="32"/>
      <c r="D59" s="51" t="s">
        <v>45</v>
      </c>
      <c r="E59" s="52"/>
      <c r="F59" s="52"/>
      <c r="G59" s="53" t="s">
        <v>46</v>
      </c>
      <c r="H59" s="54"/>
      <c r="I59" s="32"/>
      <c r="J59" s="51" t="s">
        <v>45</v>
      </c>
      <c r="K59" s="52"/>
      <c r="L59" s="52"/>
      <c r="M59" s="52"/>
      <c r="N59" s="53" t="s">
        <v>46</v>
      </c>
      <c r="O59" s="52"/>
      <c r="P59" s="54"/>
      <c r="Q59" s="32"/>
      <c r="R59" s="33"/>
    </row>
    <row r="60" spans="2:18">
      <c r="B60" s="22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3"/>
    </row>
    <row r="61" spans="2:18" s="1" customFormat="1" ht="15">
      <c r="B61" s="31"/>
      <c r="C61" s="32"/>
      <c r="D61" s="46" t="s">
        <v>47</v>
      </c>
      <c r="E61" s="47"/>
      <c r="F61" s="47"/>
      <c r="G61" s="47"/>
      <c r="H61" s="48"/>
      <c r="I61" s="32"/>
      <c r="J61" s="46" t="s">
        <v>48</v>
      </c>
      <c r="K61" s="47"/>
      <c r="L61" s="47"/>
      <c r="M61" s="47"/>
      <c r="N61" s="47"/>
      <c r="O61" s="47"/>
      <c r="P61" s="48"/>
      <c r="Q61" s="32"/>
      <c r="R61" s="33"/>
    </row>
    <row r="62" spans="2:18">
      <c r="B62" s="22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3"/>
    </row>
    <row r="63" spans="2:18">
      <c r="B63" s="22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3"/>
    </row>
    <row r="64" spans="2:18">
      <c r="B64" s="22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3"/>
    </row>
    <row r="65" spans="2:18">
      <c r="B65" s="22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3"/>
    </row>
    <row r="66" spans="2:18">
      <c r="B66" s="22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3"/>
    </row>
    <row r="67" spans="2:18">
      <c r="B67" s="22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3"/>
    </row>
    <row r="68" spans="2:18">
      <c r="B68" s="22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3"/>
    </row>
    <row r="69" spans="2:18">
      <c r="B69" s="22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3"/>
    </row>
    <row r="70" spans="2:18" s="1" customFormat="1" ht="15">
      <c r="B70" s="31"/>
      <c r="C70" s="32"/>
      <c r="D70" s="51" t="s">
        <v>45</v>
      </c>
      <c r="E70" s="52"/>
      <c r="F70" s="52"/>
      <c r="G70" s="53" t="s">
        <v>46</v>
      </c>
      <c r="H70" s="54"/>
      <c r="I70" s="32"/>
      <c r="J70" s="51" t="s">
        <v>45</v>
      </c>
      <c r="K70" s="52"/>
      <c r="L70" s="52"/>
      <c r="M70" s="52"/>
      <c r="N70" s="53" t="s">
        <v>46</v>
      </c>
      <c r="O70" s="52"/>
      <c r="P70" s="54"/>
      <c r="Q70" s="32"/>
      <c r="R70" s="33"/>
    </row>
    <row r="71" spans="2:18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>
      <c r="B76" s="31"/>
      <c r="C76" s="163" t="s">
        <v>99</v>
      </c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33"/>
    </row>
    <row r="77" spans="2:18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>
      <c r="B78" s="31"/>
      <c r="C78" s="28" t="s">
        <v>15</v>
      </c>
      <c r="D78" s="32"/>
      <c r="E78" s="32"/>
      <c r="F78" s="200" t="str">
        <f>F6</f>
        <v>Rozšírenie stokovej siete v obci Červený Kláštor – lokalita Kvašné lúky a Rybníky – 2. časť</v>
      </c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32"/>
      <c r="R78" s="33"/>
    </row>
    <row r="79" spans="2:18" s="1" customFormat="1" ht="36.950000000000003" customHeight="1">
      <c r="B79" s="31"/>
      <c r="C79" s="65" t="s">
        <v>95</v>
      </c>
      <c r="D79" s="32"/>
      <c r="E79" s="32"/>
      <c r="F79" s="182" t="str">
        <f>F7</f>
        <v>1 - S0 01 Kanalizácia Vetva A</v>
      </c>
      <c r="G79" s="202"/>
      <c r="H79" s="202"/>
      <c r="I79" s="202"/>
      <c r="J79" s="202"/>
      <c r="K79" s="202"/>
      <c r="L79" s="202"/>
      <c r="M79" s="202"/>
      <c r="N79" s="202"/>
      <c r="O79" s="202"/>
      <c r="P79" s="202"/>
      <c r="Q79" s="32"/>
      <c r="R79" s="33"/>
    </row>
    <row r="80" spans="2:18" s="1" customFormat="1" ht="6.95" customHeight="1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>
      <c r="B81" s="31"/>
      <c r="C81" s="28" t="s">
        <v>18</v>
      </c>
      <c r="D81" s="32"/>
      <c r="E81" s="32"/>
      <c r="F81" s="26" t="str">
        <f>'Rekapitulácia stavby'!K8</f>
        <v>Červený Kláštor</v>
      </c>
      <c r="G81" s="32"/>
      <c r="H81" s="32"/>
      <c r="I81" s="32"/>
      <c r="J81" s="32"/>
      <c r="K81" s="28" t="s">
        <v>20</v>
      </c>
      <c r="L81" s="32"/>
      <c r="M81" s="188" t="str">
        <f>IF(O9="","",O9)</f>
        <v>vyplní uchádzač</v>
      </c>
      <c r="N81" s="188"/>
      <c r="O81" s="188"/>
      <c r="P81" s="188"/>
      <c r="Q81" s="32"/>
      <c r="R81" s="33"/>
    </row>
    <row r="82" spans="2:47" s="1" customFormat="1" ht="6.95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5">
      <c r="B83" s="31"/>
      <c r="C83" s="28" t="s">
        <v>21</v>
      </c>
      <c r="D83" s="32"/>
      <c r="E83" s="32"/>
      <c r="F83" s="26" t="str">
        <f>E12</f>
        <v>Obec Červený Kláštor</v>
      </c>
      <c r="G83" s="32"/>
      <c r="H83" s="32"/>
      <c r="I83" s="32"/>
      <c r="J83" s="32"/>
      <c r="K83" s="28" t="s">
        <v>27</v>
      </c>
      <c r="L83" s="32"/>
      <c r="M83" s="165" t="str">
        <f>E18</f>
        <v>PROX T.E.C. Poprad, spol s r.o.</v>
      </c>
      <c r="N83" s="165"/>
      <c r="O83" s="165"/>
      <c r="P83" s="165"/>
      <c r="Q83" s="165"/>
      <c r="R83" s="33"/>
    </row>
    <row r="84" spans="2:47" s="1" customFormat="1" ht="14.45" customHeight="1">
      <c r="B84" s="31"/>
      <c r="C84" s="28" t="s">
        <v>25</v>
      </c>
      <c r="D84" s="32"/>
      <c r="E84" s="32"/>
      <c r="F84" s="26" t="str">
        <f>IF(E15="","",E15)</f>
        <v>vyplní uchádzač</v>
      </c>
      <c r="G84" s="32"/>
      <c r="H84" s="32"/>
      <c r="I84" s="32"/>
      <c r="J84" s="32"/>
      <c r="K84" s="28" t="s">
        <v>28</v>
      </c>
      <c r="L84" s="32"/>
      <c r="M84" s="165" t="str">
        <f>E21</f>
        <v>Ing. Boris Tužinský</v>
      </c>
      <c r="N84" s="165"/>
      <c r="O84" s="165"/>
      <c r="P84" s="165"/>
      <c r="Q84" s="165"/>
      <c r="R84" s="33"/>
    </row>
    <row r="85" spans="2:47" s="1" customFormat="1" ht="10.35" customHeight="1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>
      <c r="B86" s="31"/>
      <c r="C86" s="211" t="s">
        <v>100</v>
      </c>
      <c r="D86" s="212"/>
      <c r="E86" s="212"/>
      <c r="F86" s="212"/>
      <c r="G86" s="212"/>
      <c r="H86" s="99"/>
      <c r="I86" s="99"/>
      <c r="J86" s="99"/>
      <c r="K86" s="99"/>
      <c r="L86" s="99"/>
      <c r="M86" s="99"/>
      <c r="N86" s="211" t="s">
        <v>101</v>
      </c>
      <c r="O86" s="212"/>
      <c r="P86" s="212"/>
      <c r="Q86" s="212"/>
      <c r="R86" s="33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>
      <c r="B88" s="31"/>
      <c r="C88" s="107" t="s">
        <v>102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172">
        <f>N116</f>
        <v>0</v>
      </c>
      <c r="O88" s="213"/>
      <c r="P88" s="213"/>
      <c r="Q88" s="213"/>
      <c r="R88" s="33"/>
      <c r="AU88" s="18" t="s">
        <v>103</v>
      </c>
    </row>
    <row r="89" spans="2:47" s="6" customFormat="1" ht="24.95" customHeight="1">
      <c r="B89" s="108"/>
      <c r="C89" s="109"/>
      <c r="D89" s="110" t="s">
        <v>104</v>
      </c>
      <c r="E89" s="109"/>
      <c r="F89" s="109"/>
      <c r="G89" s="109"/>
      <c r="H89" s="109"/>
      <c r="I89" s="109"/>
      <c r="J89" s="109"/>
      <c r="K89" s="109"/>
      <c r="L89" s="109"/>
      <c r="M89" s="109"/>
      <c r="N89" s="214">
        <f>N117</f>
        <v>0</v>
      </c>
      <c r="O89" s="215"/>
      <c r="P89" s="215"/>
      <c r="Q89" s="215"/>
      <c r="R89" s="111"/>
    </row>
    <row r="90" spans="2:47" s="7" customFormat="1" ht="19.899999999999999" customHeight="1">
      <c r="B90" s="112"/>
      <c r="C90" s="113"/>
      <c r="D90" s="114" t="s">
        <v>105</v>
      </c>
      <c r="E90" s="113"/>
      <c r="F90" s="113"/>
      <c r="G90" s="113"/>
      <c r="H90" s="113"/>
      <c r="I90" s="113"/>
      <c r="J90" s="113"/>
      <c r="K90" s="113"/>
      <c r="L90" s="113"/>
      <c r="M90" s="113"/>
      <c r="N90" s="216">
        <f>N118</f>
        <v>0</v>
      </c>
      <c r="O90" s="217"/>
      <c r="P90" s="217"/>
      <c r="Q90" s="217"/>
      <c r="R90" s="115"/>
    </row>
    <row r="91" spans="2:47" s="7" customFormat="1" ht="19.899999999999999" customHeight="1">
      <c r="B91" s="112"/>
      <c r="C91" s="113"/>
      <c r="D91" s="114" t="s">
        <v>106</v>
      </c>
      <c r="E91" s="113"/>
      <c r="F91" s="113"/>
      <c r="G91" s="113"/>
      <c r="H91" s="113"/>
      <c r="I91" s="113"/>
      <c r="J91" s="113"/>
      <c r="K91" s="113"/>
      <c r="L91" s="113"/>
      <c r="M91" s="113"/>
      <c r="N91" s="216">
        <f>N140</f>
        <v>0</v>
      </c>
      <c r="O91" s="217"/>
      <c r="P91" s="217"/>
      <c r="Q91" s="217"/>
      <c r="R91" s="115"/>
    </row>
    <row r="92" spans="2:47" s="7" customFormat="1" ht="19.899999999999999" customHeight="1">
      <c r="B92" s="112"/>
      <c r="C92" s="113"/>
      <c r="D92" s="114" t="s">
        <v>107</v>
      </c>
      <c r="E92" s="113"/>
      <c r="F92" s="113"/>
      <c r="G92" s="113"/>
      <c r="H92" s="113"/>
      <c r="I92" s="113"/>
      <c r="J92" s="113"/>
      <c r="K92" s="113"/>
      <c r="L92" s="113"/>
      <c r="M92" s="113"/>
      <c r="N92" s="216">
        <f>N142</f>
        <v>0</v>
      </c>
      <c r="O92" s="217"/>
      <c r="P92" s="217"/>
      <c r="Q92" s="217"/>
      <c r="R92" s="115"/>
    </row>
    <row r="93" spans="2:47" s="7" customFormat="1" ht="19.899999999999999" customHeight="1">
      <c r="B93" s="112"/>
      <c r="C93" s="113"/>
      <c r="D93" s="114" t="s">
        <v>108</v>
      </c>
      <c r="E93" s="113"/>
      <c r="F93" s="113"/>
      <c r="G93" s="113"/>
      <c r="H93" s="113"/>
      <c r="I93" s="113"/>
      <c r="J93" s="113"/>
      <c r="K93" s="113"/>
      <c r="L93" s="113"/>
      <c r="M93" s="113"/>
      <c r="N93" s="216">
        <f>N145</f>
        <v>0</v>
      </c>
      <c r="O93" s="217"/>
      <c r="P93" s="217"/>
      <c r="Q93" s="217"/>
      <c r="R93" s="115"/>
    </row>
    <row r="94" spans="2:47" s="7" customFormat="1" ht="19.899999999999999" customHeight="1">
      <c r="B94" s="112"/>
      <c r="C94" s="113"/>
      <c r="D94" s="114" t="s">
        <v>109</v>
      </c>
      <c r="E94" s="113"/>
      <c r="F94" s="113"/>
      <c r="G94" s="113"/>
      <c r="H94" s="113"/>
      <c r="I94" s="113"/>
      <c r="J94" s="113"/>
      <c r="K94" s="113"/>
      <c r="L94" s="113"/>
      <c r="M94" s="113"/>
      <c r="N94" s="216">
        <f>N163</f>
        <v>0</v>
      </c>
      <c r="O94" s="217"/>
      <c r="P94" s="217"/>
      <c r="Q94" s="217"/>
      <c r="R94" s="115"/>
    </row>
    <row r="95" spans="2:47" s="7" customFormat="1" ht="19.899999999999999" customHeight="1">
      <c r="B95" s="112"/>
      <c r="C95" s="113"/>
      <c r="D95" s="114" t="s">
        <v>110</v>
      </c>
      <c r="E95" s="113"/>
      <c r="F95" s="113"/>
      <c r="G95" s="113"/>
      <c r="H95" s="113"/>
      <c r="I95" s="113"/>
      <c r="J95" s="113"/>
      <c r="K95" s="113"/>
      <c r="L95" s="113"/>
      <c r="M95" s="113"/>
      <c r="N95" s="216">
        <f>N165</f>
        <v>0</v>
      </c>
      <c r="O95" s="217"/>
      <c r="P95" s="217"/>
      <c r="Q95" s="217"/>
      <c r="R95" s="115"/>
    </row>
    <row r="96" spans="2:47" s="1" customFormat="1" ht="21.75" customHeight="1">
      <c r="B96" s="31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3"/>
    </row>
    <row r="97" spans="2:21" s="1" customFormat="1" ht="29.25" customHeight="1">
      <c r="B97" s="31"/>
      <c r="C97" s="107" t="s">
        <v>111</v>
      </c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213">
        <v>0</v>
      </c>
      <c r="O97" s="218"/>
      <c r="P97" s="218"/>
      <c r="Q97" s="218"/>
      <c r="R97" s="33"/>
      <c r="T97" s="116"/>
      <c r="U97" s="117" t="s">
        <v>33</v>
      </c>
    </row>
    <row r="98" spans="2:21" s="1" customFormat="1" ht="18" customHeight="1">
      <c r="B98" s="31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3"/>
    </row>
    <row r="99" spans="2:21" s="1" customFormat="1" ht="29.25" customHeight="1">
      <c r="B99" s="31"/>
      <c r="C99" s="98" t="s">
        <v>88</v>
      </c>
      <c r="D99" s="99"/>
      <c r="E99" s="99"/>
      <c r="F99" s="99"/>
      <c r="G99" s="99"/>
      <c r="H99" s="99"/>
      <c r="I99" s="99"/>
      <c r="J99" s="99"/>
      <c r="K99" s="99"/>
      <c r="L99" s="171">
        <f>ROUND(SUM(N88+N97),2)</f>
        <v>0</v>
      </c>
      <c r="M99" s="171"/>
      <c r="N99" s="171"/>
      <c r="O99" s="171"/>
      <c r="P99" s="171"/>
      <c r="Q99" s="171"/>
      <c r="R99" s="33"/>
    </row>
    <row r="100" spans="2:21" s="1" customFormat="1" ht="6.95" customHeight="1">
      <c r="B100" s="55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7"/>
    </row>
    <row r="104" spans="2:21" s="1" customFormat="1" ht="6.95" customHeight="1">
      <c r="B104" s="58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60"/>
    </row>
    <row r="105" spans="2:21" s="1" customFormat="1" ht="36.950000000000003" customHeight="1">
      <c r="B105" s="31"/>
      <c r="C105" s="163" t="s">
        <v>112</v>
      </c>
      <c r="D105" s="202"/>
      <c r="E105" s="202"/>
      <c r="F105" s="202"/>
      <c r="G105" s="202"/>
      <c r="H105" s="202"/>
      <c r="I105" s="202"/>
      <c r="J105" s="202"/>
      <c r="K105" s="202"/>
      <c r="L105" s="202"/>
      <c r="M105" s="202"/>
      <c r="N105" s="202"/>
      <c r="O105" s="202"/>
      <c r="P105" s="202"/>
      <c r="Q105" s="202"/>
      <c r="R105" s="33"/>
    </row>
    <row r="106" spans="2:21" s="1" customFormat="1" ht="6.95" customHeight="1">
      <c r="B106" s="31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3"/>
    </row>
    <row r="107" spans="2:21" s="1" customFormat="1" ht="30" customHeight="1">
      <c r="B107" s="31"/>
      <c r="C107" s="28" t="s">
        <v>15</v>
      </c>
      <c r="D107" s="32"/>
      <c r="E107" s="32"/>
      <c r="F107" s="200" t="str">
        <f>F6</f>
        <v>Rozšírenie stokovej siete v obci Červený Kláštor – lokalita Kvašné lúky a Rybníky – 2. časť</v>
      </c>
      <c r="G107" s="201"/>
      <c r="H107" s="201"/>
      <c r="I107" s="201"/>
      <c r="J107" s="201"/>
      <c r="K107" s="201"/>
      <c r="L107" s="201"/>
      <c r="M107" s="201"/>
      <c r="N107" s="201"/>
      <c r="O107" s="201"/>
      <c r="P107" s="201"/>
      <c r="Q107" s="32"/>
      <c r="R107" s="33"/>
    </row>
    <row r="108" spans="2:21" s="1" customFormat="1" ht="36.950000000000003" customHeight="1">
      <c r="B108" s="31"/>
      <c r="C108" s="65" t="s">
        <v>95</v>
      </c>
      <c r="D108" s="32"/>
      <c r="E108" s="32"/>
      <c r="F108" s="182" t="str">
        <f>F7</f>
        <v>1 - S0 01 Kanalizácia Vetva A</v>
      </c>
      <c r="G108" s="202"/>
      <c r="H108" s="202"/>
      <c r="I108" s="202"/>
      <c r="J108" s="202"/>
      <c r="K108" s="202"/>
      <c r="L108" s="202"/>
      <c r="M108" s="202"/>
      <c r="N108" s="202"/>
      <c r="O108" s="202"/>
      <c r="P108" s="202"/>
      <c r="Q108" s="32"/>
      <c r="R108" s="33"/>
    </row>
    <row r="109" spans="2:21" s="1" customFormat="1" ht="6.95" customHeight="1">
      <c r="B109" s="31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3"/>
    </row>
    <row r="110" spans="2:21" s="1" customFormat="1" ht="18" customHeight="1">
      <c r="B110" s="31"/>
      <c r="C110" s="28" t="s">
        <v>18</v>
      </c>
      <c r="D110" s="32"/>
      <c r="E110" s="32"/>
      <c r="F110" s="26" t="str">
        <f>'Rekapitulácia stavby'!K8</f>
        <v>Červený Kláštor</v>
      </c>
      <c r="G110" s="32"/>
      <c r="H110" s="32"/>
      <c r="I110" s="32"/>
      <c r="J110" s="32"/>
      <c r="K110" s="28" t="s">
        <v>20</v>
      </c>
      <c r="L110" s="32"/>
      <c r="M110" s="188" t="str">
        <f>IF(O9="","",O9)</f>
        <v>vyplní uchádzač</v>
      </c>
      <c r="N110" s="188"/>
      <c r="O110" s="188"/>
      <c r="P110" s="188"/>
      <c r="Q110" s="32"/>
      <c r="R110" s="33"/>
    </row>
    <row r="111" spans="2:21" s="1" customFormat="1" ht="6.95" customHeight="1">
      <c r="B111" s="31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3"/>
    </row>
    <row r="112" spans="2:21" s="1" customFormat="1" ht="15">
      <c r="B112" s="31"/>
      <c r="C112" s="28" t="s">
        <v>21</v>
      </c>
      <c r="D112" s="32"/>
      <c r="E112" s="32"/>
      <c r="F112" s="26" t="str">
        <f>E12</f>
        <v>Obec Červený Kláštor</v>
      </c>
      <c r="G112" s="32"/>
      <c r="H112" s="32"/>
      <c r="I112" s="32"/>
      <c r="J112" s="32"/>
      <c r="K112" s="28" t="s">
        <v>27</v>
      </c>
      <c r="L112" s="32"/>
      <c r="M112" s="165" t="str">
        <f>E18</f>
        <v>PROX T.E.C. Poprad, spol s r.o.</v>
      </c>
      <c r="N112" s="165"/>
      <c r="O112" s="165"/>
      <c r="P112" s="165"/>
      <c r="Q112" s="165"/>
      <c r="R112" s="33"/>
    </row>
    <row r="113" spans="2:65" s="1" customFormat="1" ht="14.45" customHeight="1">
      <c r="B113" s="31"/>
      <c r="C113" s="28" t="s">
        <v>25</v>
      </c>
      <c r="D113" s="32"/>
      <c r="E113" s="32"/>
      <c r="F113" s="26" t="str">
        <f>IF(E15="","",E15)</f>
        <v>vyplní uchádzač</v>
      </c>
      <c r="G113" s="32"/>
      <c r="H113" s="32"/>
      <c r="I113" s="32"/>
      <c r="J113" s="32"/>
      <c r="K113" s="28" t="s">
        <v>28</v>
      </c>
      <c r="L113" s="32"/>
      <c r="M113" s="165" t="str">
        <f>E21</f>
        <v>Ing. Boris Tužinský</v>
      </c>
      <c r="N113" s="165"/>
      <c r="O113" s="165"/>
      <c r="P113" s="165"/>
      <c r="Q113" s="165"/>
      <c r="R113" s="33"/>
    </row>
    <row r="114" spans="2:65" s="1" customFormat="1" ht="10.35" customHeight="1">
      <c r="B114" s="31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3"/>
    </row>
    <row r="115" spans="2:65" s="8" customFormat="1" ht="29.25" customHeight="1">
      <c r="B115" s="118"/>
      <c r="C115" s="119" t="s">
        <v>113</v>
      </c>
      <c r="D115" s="120" t="s">
        <v>114</v>
      </c>
      <c r="E115" s="120" t="s">
        <v>51</v>
      </c>
      <c r="F115" s="219" t="s">
        <v>115</v>
      </c>
      <c r="G115" s="219"/>
      <c r="H115" s="219"/>
      <c r="I115" s="219"/>
      <c r="J115" s="120" t="s">
        <v>116</v>
      </c>
      <c r="K115" s="120" t="s">
        <v>117</v>
      </c>
      <c r="L115" s="219" t="s">
        <v>118</v>
      </c>
      <c r="M115" s="219"/>
      <c r="N115" s="219" t="s">
        <v>101</v>
      </c>
      <c r="O115" s="219"/>
      <c r="P115" s="219"/>
      <c r="Q115" s="220"/>
      <c r="R115" s="121"/>
      <c r="T115" s="71" t="s">
        <v>119</v>
      </c>
      <c r="U115" s="72" t="s">
        <v>33</v>
      </c>
      <c r="V115" s="72" t="s">
        <v>120</v>
      </c>
      <c r="W115" s="72" t="s">
        <v>121</v>
      </c>
      <c r="X115" s="72" t="s">
        <v>122</v>
      </c>
      <c r="Y115" s="72" t="s">
        <v>123</v>
      </c>
      <c r="Z115" s="72" t="s">
        <v>124</v>
      </c>
      <c r="AA115" s="73" t="s">
        <v>125</v>
      </c>
    </row>
    <row r="116" spans="2:65" s="1" customFormat="1" ht="29.25" customHeight="1">
      <c r="B116" s="31"/>
      <c r="C116" s="75" t="s">
        <v>97</v>
      </c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221">
        <f>BK116</f>
        <v>0</v>
      </c>
      <c r="O116" s="222"/>
      <c r="P116" s="222"/>
      <c r="Q116" s="222"/>
      <c r="R116" s="33"/>
      <c r="T116" s="74"/>
      <c r="U116" s="47"/>
      <c r="V116" s="47"/>
      <c r="W116" s="122">
        <f>W117</f>
        <v>4629.8020082499988</v>
      </c>
      <c r="X116" s="47"/>
      <c r="Y116" s="122">
        <f>Y117</f>
        <v>248.21746259773562</v>
      </c>
      <c r="Z116" s="47"/>
      <c r="AA116" s="123">
        <f>AA117</f>
        <v>0</v>
      </c>
      <c r="AT116" s="18" t="s">
        <v>68</v>
      </c>
      <c r="AU116" s="18" t="s">
        <v>103</v>
      </c>
      <c r="BK116" s="124">
        <f>BK117</f>
        <v>0</v>
      </c>
    </row>
    <row r="117" spans="2:65" s="9" customFormat="1" ht="37.35" customHeight="1">
      <c r="B117" s="125"/>
      <c r="C117" s="126"/>
      <c r="D117" s="127" t="s">
        <v>104</v>
      </c>
      <c r="E117" s="127"/>
      <c r="F117" s="127"/>
      <c r="G117" s="127"/>
      <c r="H117" s="127"/>
      <c r="I117" s="127"/>
      <c r="J117" s="127"/>
      <c r="K117" s="127"/>
      <c r="L117" s="127"/>
      <c r="M117" s="127"/>
      <c r="N117" s="223">
        <f>BK117</f>
        <v>0</v>
      </c>
      <c r="O117" s="214"/>
      <c r="P117" s="214"/>
      <c r="Q117" s="214"/>
      <c r="R117" s="128"/>
      <c r="T117" s="129"/>
      <c r="U117" s="126"/>
      <c r="V117" s="126"/>
      <c r="W117" s="130">
        <f>W118+W140+W142+W145+W163+W165</f>
        <v>4629.8020082499988</v>
      </c>
      <c r="X117" s="126"/>
      <c r="Y117" s="130">
        <f>Y118+Y140+Y142+Y145+Y163+Y165</f>
        <v>248.21746259773562</v>
      </c>
      <c r="Z117" s="126"/>
      <c r="AA117" s="131">
        <f>AA118+AA140+AA142+AA145+AA163+AA165</f>
        <v>0</v>
      </c>
      <c r="AR117" s="132" t="s">
        <v>75</v>
      </c>
      <c r="AT117" s="133" t="s">
        <v>68</v>
      </c>
      <c r="AU117" s="133" t="s">
        <v>69</v>
      </c>
      <c r="AY117" s="132" t="s">
        <v>126</v>
      </c>
      <c r="BK117" s="134">
        <f>BK118+BK140+BK142+BK145+BK163+BK165</f>
        <v>0</v>
      </c>
    </row>
    <row r="118" spans="2:65" s="9" customFormat="1" ht="19.899999999999999" customHeight="1">
      <c r="B118" s="125"/>
      <c r="C118" s="126"/>
      <c r="D118" s="135" t="s">
        <v>105</v>
      </c>
      <c r="E118" s="135"/>
      <c r="F118" s="135"/>
      <c r="G118" s="135"/>
      <c r="H118" s="135"/>
      <c r="I118" s="135"/>
      <c r="J118" s="135"/>
      <c r="K118" s="135"/>
      <c r="L118" s="135"/>
      <c r="M118" s="135"/>
      <c r="N118" s="224">
        <f>BK118</f>
        <v>0</v>
      </c>
      <c r="O118" s="225"/>
      <c r="P118" s="225"/>
      <c r="Q118" s="225"/>
      <c r="R118" s="128"/>
      <c r="T118" s="129"/>
      <c r="U118" s="126"/>
      <c r="V118" s="126"/>
      <c r="W118" s="130">
        <f>SUM(W119:W139)</f>
        <v>4090.2136462299995</v>
      </c>
      <c r="X118" s="126"/>
      <c r="Y118" s="130">
        <f>SUM(Y119:Y139)</f>
        <v>148.08979375999999</v>
      </c>
      <c r="Z118" s="126"/>
      <c r="AA118" s="131">
        <f>SUM(AA119:AA139)</f>
        <v>0</v>
      </c>
      <c r="AR118" s="132" t="s">
        <v>75</v>
      </c>
      <c r="AT118" s="133" t="s">
        <v>68</v>
      </c>
      <c r="AU118" s="133" t="s">
        <v>75</v>
      </c>
      <c r="AY118" s="132" t="s">
        <v>126</v>
      </c>
      <c r="BK118" s="134">
        <f>SUM(BK119:BK139)</f>
        <v>0</v>
      </c>
    </row>
    <row r="119" spans="2:65" s="1" customFormat="1" ht="25.5" customHeight="1">
      <c r="B119" s="136"/>
      <c r="C119" s="137" t="s">
        <v>75</v>
      </c>
      <c r="D119" s="137" t="s">
        <v>127</v>
      </c>
      <c r="E119" s="138" t="s">
        <v>128</v>
      </c>
      <c r="F119" s="199" t="s">
        <v>129</v>
      </c>
      <c r="G119" s="199"/>
      <c r="H119" s="199"/>
      <c r="I119" s="199"/>
      <c r="J119" s="139" t="s">
        <v>130</v>
      </c>
      <c r="K119" s="140">
        <v>240</v>
      </c>
      <c r="L119" s="226"/>
      <c r="M119" s="226"/>
      <c r="N119" s="226">
        <f t="shared" ref="N119:N139" si="0">ROUND(L119*K119,2)</f>
        <v>0</v>
      </c>
      <c r="O119" s="226"/>
      <c r="P119" s="226"/>
      <c r="Q119" s="226"/>
      <c r="R119" s="141"/>
      <c r="T119" s="142" t="s">
        <v>5</v>
      </c>
      <c r="U119" s="40" t="s">
        <v>36</v>
      </c>
      <c r="V119" s="143">
        <v>0.22638</v>
      </c>
      <c r="W119" s="143">
        <f t="shared" ref="W119:W139" si="1">V119*K119</f>
        <v>54.331200000000003</v>
      </c>
      <c r="X119" s="143">
        <v>1.3568639999999999E-3</v>
      </c>
      <c r="Y119" s="143">
        <f t="shared" ref="Y119:Y139" si="2">X119*K119</f>
        <v>0.32564736</v>
      </c>
      <c r="Z119" s="143">
        <v>0</v>
      </c>
      <c r="AA119" s="144">
        <f t="shared" ref="AA119:AA139" si="3">Z119*K119</f>
        <v>0</v>
      </c>
      <c r="AR119" s="18" t="s">
        <v>82</v>
      </c>
      <c r="AT119" s="18" t="s">
        <v>127</v>
      </c>
      <c r="AU119" s="18" t="s">
        <v>78</v>
      </c>
      <c r="AY119" s="18" t="s">
        <v>126</v>
      </c>
      <c r="BE119" s="145">
        <f t="shared" ref="BE119:BE139" si="4">IF(U119="základná",N119,0)</f>
        <v>0</v>
      </c>
      <c r="BF119" s="145">
        <f t="shared" ref="BF119:BF139" si="5">IF(U119="znížená",N119,0)</f>
        <v>0</v>
      </c>
      <c r="BG119" s="145">
        <f t="shared" ref="BG119:BG139" si="6">IF(U119="zákl. prenesená",N119,0)</f>
        <v>0</v>
      </c>
      <c r="BH119" s="145">
        <f t="shared" ref="BH119:BH139" si="7">IF(U119="zníž. prenesená",N119,0)</f>
        <v>0</v>
      </c>
      <c r="BI119" s="145">
        <f t="shared" ref="BI119:BI139" si="8">IF(U119="nulová",N119,0)</f>
        <v>0</v>
      </c>
      <c r="BJ119" s="18" t="s">
        <v>78</v>
      </c>
      <c r="BK119" s="145">
        <f t="shared" ref="BK119:BK139" si="9">ROUND(L119*K119,2)</f>
        <v>0</v>
      </c>
      <c r="BL119" s="18" t="s">
        <v>82</v>
      </c>
      <c r="BM119" s="18" t="s">
        <v>131</v>
      </c>
    </row>
    <row r="120" spans="2:65" s="1" customFormat="1" ht="38.25" customHeight="1">
      <c r="B120" s="136"/>
      <c r="C120" s="137" t="s">
        <v>78</v>
      </c>
      <c r="D120" s="137" t="s">
        <v>127</v>
      </c>
      <c r="E120" s="138" t="s">
        <v>132</v>
      </c>
      <c r="F120" s="199" t="s">
        <v>133</v>
      </c>
      <c r="G120" s="199"/>
      <c r="H120" s="199"/>
      <c r="I120" s="199"/>
      <c r="J120" s="139" t="s">
        <v>134</v>
      </c>
      <c r="K120" s="140">
        <v>30</v>
      </c>
      <c r="L120" s="226"/>
      <c r="M120" s="226"/>
      <c r="N120" s="226">
        <f t="shared" si="0"/>
        <v>0</v>
      </c>
      <c r="O120" s="226"/>
      <c r="P120" s="226"/>
      <c r="Q120" s="226"/>
      <c r="R120" s="141"/>
      <c r="T120" s="142" t="s">
        <v>5</v>
      </c>
      <c r="U120" s="40" t="s">
        <v>36</v>
      </c>
      <c r="V120" s="143">
        <v>0</v>
      </c>
      <c r="W120" s="143">
        <f t="shared" si="1"/>
        <v>0</v>
      </c>
      <c r="X120" s="143">
        <v>0</v>
      </c>
      <c r="Y120" s="143">
        <f t="shared" si="2"/>
        <v>0</v>
      </c>
      <c r="Z120" s="143">
        <v>0</v>
      </c>
      <c r="AA120" s="144">
        <f t="shared" si="3"/>
        <v>0</v>
      </c>
      <c r="AR120" s="18" t="s">
        <v>82</v>
      </c>
      <c r="AT120" s="18" t="s">
        <v>127</v>
      </c>
      <c r="AU120" s="18" t="s">
        <v>78</v>
      </c>
      <c r="AY120" s="18" t="s">
        <v>126</v>
      </c>
      <c r="BE120" s="145">
        <f t="shared" si="4"/>
        <v>0</v>
      </c>
      <c r="BF120" s="145">
        <f t="shared" si="5"/>
        <v>0</v>
      </c>
      <c r="BG120" s="145">
        <f t="shared" si="6"/>
        <v>0</v>
      </c>
      <c r="BH120" s="145">
        <f t="shared" si="7"/>
        <v>0</v>
      </c>
      <c r="BI120" s="145">
        <f t="shared" si="8"/>
        <v>0</v>
      </c>
      <c r="BJ120" s="18" t="s">
        <v>78</v>
      </c>
      <c r="BK120" s="145">
        <f t="shared" si="9"/>
        <v>0</v>
      </c>
      <c r="BL120" s="18" t="s">
        <v>82</v>
      </c>
      <c r="BM120" s="18" t="s">
        <v>135</v>
      </c>
    </row>
    <row r="121" spans="2:65" s="1" customFormat="1" ht="38.25" customHeight="1">
      <c r="B121" s="136"/>
      <c r="C121" s="137" t="s">
        <v>80</v>
      </c>
      <c r="D121" s="137" t="s">
        <v>127</v>
      </c>
      <c r="E121" s="138" t="s">
        <v>136</v>
      </c>
      <c r="F121" s="199" t="s">
        <v>137</v>
      </c>
      <c r="G121" s="199"/>
      <c r="H121" s="199"/>
      <c r="I121" s="199"/>
      <c r="J121" s="139" t="s">
        <v>138</v>
      </c>
      <c r="K121" s="140">
        <v>55</v>
      </c>
      <c r="L121" s="226"/>
      <c r="M121" s="226"/>
      <c r="N121" s="226">
        <f t="shared" si="0"/>
        <v>0</v>
      </c>
      <c r="O121" s="226"/>
      <c r="P121" s="226"/>
      <c r="Q121" s="226"/>
      <c r="R121" s="141"/>
      <c r="T121" s="142" t="s">
        <v>5</v>
      </c>
      <c r="U121" s="40" t="s">
        <v>36</v>
      </c>
      <c r="V121" s="143">
        <v>1.3220000000000001E-2</v>
      </c>
      <c r="W121" s="143">
        <f t="shared" si="1"/>
        <v>0.72710000000000008</v>
      </c>
      <c r="X121" s="143">
        <v>0</v>
      </c>
      <c r="Y121" s="143">
        <f t="shared" si="2"/>
        <v>0</v>
      </c>
      <c r="Z121" s="143">
        <v>0</v>
      </c>
      <c r="AA121" s="144">
        <f t="shared" si="3"/>
        <v>0</v>
      </c>
      <c r="AR121" s="18" t="s">
        <v>82</v>
      </c>
      <c r="AT121" s="18" t="s">
        <v>127</v>
      </c>
      <c r="AU121" s="18" t="s">
        <v>78</v>
      </c>
      <c r="AY121" s="18" t="s">
        <v>126</v>
      </c>
      <c r="BE121" s="145">
        <f t="shared" si="4"/>
        <v>0</v>
      </c>
      <c r="BF121" s="145">
        <f t="shared" si="5"/>
        <v>0</v>
      </c>
      <c r="BG121" s="145">
        <f t="shared" si="6"/>
        <v>0</v>
      </c>
      <c r="BH121" s="145">
        <f t="shared" si="7"/>
        <v>0</v>
      </c>
      <c r="BI121" s="145">
        <f t="shared" si="8"/>
        <v>0</v>
      </c>
      <c r="BJ121" s="18" t="s">
        <v>78</v>
      </c>
      <c r="BK121" s="145">
        <f t="shared" si="9"/>
        <v>0</v>
      </c>
      <c r="BL121" s="18" t="s">
        <v>82</v>
      </c>
      <c r="BM121" s="18" t="s">
        <v>139</v>
      </c>
    </row>
    <row r="122" spans="2:65" s="1" customFormat="1" ht="25.5" customHeight="1">
      <c r="B122" s="136"/>
      <c r="C122" s="137" t="s">
        <v>82</v>
      </c>
      <c r="D122" s="137" t="s">
        <v>127</v>
      </c>
      <c r="E122" s="138" t="s">
        <v>140</v>
      </c>
      <c r="F122" s="199" t="s">
        <v>141</v>
      </c>
      <c r="G122" s="199"/>
      <c r="H122" s="199"/>
      <c r="I122" s="199"/>
      <c r="J122" s="139" t="s">
        <v>138</v>
      </c>
      <c r="K122" s="140">
        <v>161.56800000000001</v>
      </c>
      <c r="L122" s="226"/>
      <c r="M122" s="226"/>
      <c r="N122" s="226">
        <f t="shared" si="0"/>
        <v>0</v>
      </c>
      <c r="O122" s="226"/>
      <c r="P122" s="226"/>
      <c r="Q122" s="226"/>
      <c r="R122" s="141"/>
      <c r="T122" s="142" t="s">
        <v>5</v>
      </c>
      <c r="U122" s="40" t="s">
        <v>36</v>
      </c>
      <c r="V122" s="143">
        <v>0.61217999999999995</v>
      </c>
      <c r="W122" s="143">
        <f t="shared" si="1"/>
        <v>98.908698239999993</v>
      </c>
      <c r="X122" s="143">
        <v>0</v>
      </c>
      <c r="Y122" s="143">
        <f t="shared" si="2"/>
        <v>0</v>
      </c>
      <c r="Z122" s="143">
        <v>0</v>
      </c>
      <c r="AA122" s="144">
        <f t="shared" si="3"/>
        <v>0</v>
      </c>
      <c r="AR122" s="18" t="s">
        <v>82</v>
      </c>
      <c r="AT122" s="18" t="s">
        <v>127</v>
      </c>
      <c r="AU122" s="18" t="s">
        <v>78</v>
      </c>
      <c r="AY122" s="18" t="s">
        <v>126</v>
      </c>
      <c r="BE122" s="145">
        <f t="shared" si="4"/>
        <v>0</v>
      </c>
      <c r="BF122" s="145">
        <f t="shared" si="5"/>
        <v>0</v>
      </c>
      <c r="BG122" s="145">
        <f t="shared" si="6"/>
        <v>0</v>
      </c>
      <c r="BH122" s="145">
        <f t="shared" si="7"/>
        <v>0</v>
      </c>
      <c r="BI122" s="145">
        <f t="shared" si="8"/>
        <v>0</v>
      </c>
      <c r="BJ122" s="18" t="s">
        <v>78</v>
      </c>
      <c r="BK122" s="145">
        <f t="shared" si="9"/>
        <v>0</v>
      </c>
      <c r="BL122" s="18" t="s">
        <v>82</v>
      </c>
      <c r="BM122" s="18" t="s">
        <v>142</v>
      </c>
    </row>
    <row r="123" spans="2:65" s="1" customFormat="1" ht="16.5" customHeight="1">
      <c r="B123" s="136"/>
      <c r="C123" s="137" t="s">
        <v>143</v>
      </c>
      <c r="D123" s="137" t="s">
        <v>127</v>
      </c>
      <c r="E123" s="138" t="s">
        <v>144</v>
      </c>
      <c r="F123" s="199" t="s">
        <v>145</v>
      </c>
      <c r="G123" s="199"/>
      <c r="H123" s="199"/>
      <c r="I123" s="199"/>
      <c r="J123" s="139" t="s">
        <v>138</v>
      </c>
      <c r="K123" s="140">
        <v>161.56800000000001</v>
      </c>
      <c r="L123" s="226"/>
      <c r="M123" s="226"/>
      <c r="N123" s="226">
        <f t="shared" si="0"/>
        <v>0</v>
      </c>
      <c r="O123" s="226"/>
      <c r="P123" s="226"/>
      <c r="Q123" s="226"/>
      <c r="R123" s="141"/>
      <c r="T123" s="142" t="s">
        <v>5</v>
      </c>
      <c r="U123" s="40" t="s">
        <v>36</v>
      </c>
      <c r="V123" s="143">
        <v>8.0490000000000006E-2</v>
      </c>
      <c r="W123" s="143">
        <f t="shared" si="1"/>
        <v>13.004608320000003</v>
      </c>
      <c r="X123" s="143">
        <v>0</v>
      </c>
      <c r="Y123" s="143">
        <f t="shared" si="2"/>
        <v>0</v>
      </c>
      <c r="Z123" s="143">
        <v>0</v>
      </c>
      <c r="AA123" s="144">
        <f t="shared" si="3"/>
        <v>0</v>
      </c>
      <c r="AR123" s="18" t="s">
        <v>82</v>
      </c>
      <c r="AT123" s="18" t="s">
        <v>127</v>
      </c>
      <c r="AU123" s="18" t="s">
        <v>78</v>
      </c>
      <c r="AY123" s="18" t="s">
        <v>126</v>
      </c>
      <c r="BE123" s="145">
        <f t="shared" si="4"/>
        <v>0</v>
      </c>
      <c r="BF123" s="145">
        <f t="shared" si="5"/>
        <v>0</v>
      </c>
      <c r="BG123" s="145">
        <f t="shared" si="6"/>
        <v>0</v>
      </c>
      <c r="BH123" s="145">
        <f t="shared" si="7"/>
        <v>0</v>
      </c>
      <c r="BI123" s="145">
        <f t="shared" si="8"/>
        <v>0</v>
      </c>
      <c r="BJ123" s="18" t="s">
        <v>78</v>
      </c>
      <c r="BK123" s="145">
        <f t="shared" si="9"/>
        <v>0</v>
      </c>
      <c r="BL123" s="18" t="s">
        <v>82</v>
      </c>
      <c r="BM123" s="18" t="s">
        <v>146</v>
      </c>
    </row>
    <row r="124" spans="2:65" s="1" customFormat="1" ht="25.5" customHeight="1">
      <c r="B124" s="136"/>
      <c r="C124" s="137" t="s">
        <v>147</v>
      </c>
      <c r="D124" s="137" t="s">
        <v>127</v>
      </c>
      <c r="E124" s="138" t="s">
        <v>148</v>
      </c>
      <c r="F124" s="199" t="s">
        <v>149</v>
      </c>
      <c r="G124" s="199"/>
      <c r="H124" s="199"/>
      <c r="I124" s="199"/>
      <c r="J124" s="139" t="s">
        <v>138</v>
      </c>
      <c r="K124" s="140">
        <v>242.52</v>
      </c>
      <c r="L124" s="226"/>
      <c r="M124" s="226"/>
      <c r="N124" s="226">
        <f t="shared" si="0"/>
        <v>0</v>
      </c>
      <c r="O124" s="226"/>
      <c r="P124" s="226"/>
      <c r="Q124" s="226"/>
      <c r="R124" s="141"/>
      <c r="T124" s="142" t="s">
        <v>5</v>
      </c>
      <c r="U124" s="40" t="s">
        <v>36</v>
      </c>
      <c r="V124" s="143">
        <v>1.3939999999999999</v>
      </c>
      <c r="W124" s="143">
        <f t="shared" si="1"/>
        <v>338.07288</v>
      </c>
      <c r="X124" s="143">
        <v>0</v>
      </c>
      <c r="Y124" s="143">
        <f t="shared" si="2"/>
        <v>0</v>
      </c>
      <c r="Z124" s="143">
        <v>0</v>
      </c>
      <c r="AA124" s="144">
        <f t="shared" si="3"/>
        <v>0</v>
      </c>
      <c r="AR124" s="18" t="s">
        <v>82</v>
      </c>
      <c r="AT124" s="18" t="s">
        <v>127</v>
      </c>
      <c r="AU124" s="18" t="s">
        <v>78</v>
      </c>
      <c r="AY124" s="18" t="s">
        <v>126</v>
      </c>
      <c r="BE124" s="145">
        <f t="shared" si="4"/>
        <v>0</v>
      </c>
      <c r="BF124" s="145">
        <f t="shared" si="5"/>
        <v>0</v>
      </c>
      <c r="BG124" s="145">
        <f t="shared" si="6"/>
        <v>0</v>
      </c>
      <c r="BH124" s="145">
        <f t="shared" si="7"/>
        <v>0</v>
      </c>
      <c r="BI124" s="145">
        <f t="shared" si="8"/>
        <v>0</v>
      </c>
      <c r="BJ124" s="18" t="s">
        <v>78</v>
      </c>
      <c r="BK124" s="145">
        <f t="shared" si="9"/>
        <v>0</v>
      </c>
      <c r="BL124" s="18" t="s">
        <v>82</v>
      </c>
      <c r="BM124" s="18" t="s">
        <v>150</v>
      </c>
    </row>
    <row r="125" spans="2:65" s="1" customFormat="1" ht="51" customHeight="1">
      <c r="B125" s="136"/>
      <c r="C125" s="137" t="s">
        <v>151</v>
      </c>
      <c r="D125" s="137" t="s">
        <v>127</v>
      </c>
      <c r="E125" s="138" t="s">
        <v>152</v>
      </c>
      <c r="F125" s="199" t="s">
        <v>153</v>
      </c>
      <c r="G125" s="199"/>
      <c r="H125" s="199"/>
      <c r="I125" s="199"/>
      <c r="J125" s="139" t="s">
        <v>138</v>
      </c>
      <c r="K125" s="140">
        <v>242.52</v>
      </c>
      <c r="L125" s="226"/>
      <c r="M125" s="226"/>
      <c r="N125" s="226">
        <f t="shared" si="0"/>
        <v>0</v>
      </c>
      <c r="O125" s="226"/>
      <c r="P125" s="226"/>
      <c r="Q125" s="226"/>
      <c r="R125" s="141"/>
      <c r="T125" s="142" t="s">
        <v>5</v>
      </c>
      <c r="U125" s="40" t="s">
        <v>36</v>
      </c>
      <c r="V125" s="143">
        <v>0.14699999999999999</v>
      </c>
      <c r="W125" s="143">
        <f t="shared" si="1"/>
        <v>35.650439999999996</v>
      </c>
      <c r="X125" s="143">
        <v>0</v>
      </c>
      <c r="Y125" s="143">
        <f t="shared" si="2"/>
        <v>0</v>
      </c>
      <c r="Z125" s="143">
        <v>0</v>
      </c>
      <c r="AA125" s="144">
        <f t="shared" si="3"/>
        <v>0</v>
      </c>
      <c r="AR125" s="18" t="s">
        <v>82</v>
      </c>
      <c r="AT125" s="18" t="s">
        <v>127</v>
      </c>
      <c r="AU125" s="18" t="s">
        <v>78</v>
      </c>
      <c r="AY125" s="18" t="s">
        <v>126</v>
      </c>
      <c r="BE125" s="145">
        <f t="shared" si="4"/>
        <v>0</v>
      </c>
      <c r="BF125" s="145">
        <f t="shared" si="5"/>
        <v>0</v>
      </c>
      <c r="BG125" s="145">
        <f t="shared" si="6"/>
        <v>0</v>
      </c>
      <c r="BH125" s="145">
        <f t="shared" si="7"/>
        <v>0</v>
      </c>
      <c r="BI125" s="145">
        <f t="shared" si="8"/>
        <v>0</v>
      </c>
      <c r="BJ125" s="18" t="s">
        <v>78</v>
      </c>
      <c r="BK125" s="145">
        <f t="shared" si="9"/>
        <v>0</v>
      </c>
      <c r="BL125" s="18" t="s">
        <v>82</v>
      </c>
      <c r="BM125" s="18" t="s">
        <v>154</v>
      </c>
    </row>
    <row r="126" spans="2:65" s="1" customFormat="1" ht="25.5" customHeight="1">
      <c r="B126" s="136"/>
      <c r="C126" s="137" t="s">
        <v>155</v>
      </c>
      <c r="D126" s="137" t="s">
        <v>127</v>
      </c>
      <c r="E126" s="138" t="s">
        <v>156</v>
      </c>
      <c r="F126" s="199" t="s">
        <v>157</v>
      </c>
      <c r="G126" s="199"/>
      <c r="H126" s="199"/>
      <c r="I126" s="199"/>
      <c r="J126" s="139" t="s">
        <v>138</v>
      </c>
      <c r="K126" s="140">
        <v>71.28</v>
      </c>
      <c r="L126" s="226"/>
      <c r="M126" s="226"/>
      <c r="N126" s="226">
        <f t="shared" si="0"/>
        <v>0</v>
      </c>
      <c r="O126" s="226"/>
      <c r="P126" s="226"/>
      <c r="Q126" s="226"/>
      <c r="R126" s="141"/>
      <c r="T126" s="142" t="s">
        <v>5</v>
      </c>
      <c r="U126" s="40" t="s">
        <v>36</v>
      </c>
      <c r="V126" s="143">
        <v>2.798</v>
      </c>
      <c r="W126" s="143">
        <f t="shared" si="1"/>
        <v>199.44144</v>
      </c>
      <c r="X126" s="143">
        <v>1.043E-2</v>
      </c>
      <c r="Y126" s="143">
        <f t="shared" si="2"/>
        <v>0.74345040000000007</v>
      </c>
      <c r="Z126" s="143">
        <v>0</v>
      </c>
      <c r="AA126" s="144">
        <f t="shared" si="3"/>
        <v>0</v>
      </c>
      <c r="AR126" s="18" t="s">
        <v>82</v>
      </c>
      <c r="AT126" s="18" t="s">
        <v>127</v>
      </c>
      <c r="AU126" s="18" t="s">
        <v>78</v>
      </c>
      <c r="AY126" s="18" t="s">
        <v>126</v>
      </c>
      <c r="BE126" s="145">
        <f t="shared" si="4"/>
        <v>0</v>
      </c>
      <c r="BF126" s="145">
        <f t="shared" si="5"/>
        <v>0</v>
      </c>
      <c r="BG126" s="145">
        <f t="shared" si="6"/>
        <v>0</v>
      </c>
      <c r="BH126" s="145">
        <f t="shared" si="7"/>
        <v>0</v>
      </c>
      <c r="BI126" s="145">
        <f t="shared" si="8"/>
        <v>0</v>
      </c>
      <c r="BJ126" s="18" t="s">
        <v>78</v>
      </c>
      <c r="BK126" s="145">
        <f t="shared" si="9"/>
        <v>0</v>
      </c>
      <c r="BL126" s="18" t="s">
        <v>82</v>
      </c>
      <c r="BM126" s="18" t="s">
        <v>158</v>
      </c>
    </row>
    <row r="127" spans="2:65" s="1" customFormat="1" ht="25.5" customHeight="1">
      <c r="B127" s="136"/>
      <c r="C127" s="137" t="s">
        <v>159</v>
      </c>
      <c r="D127" s="137" t="s">
        <v>127</v>
      </c>
      <c r="E127" s="138" t="s">
        <v>160</v>
      </c>
      <c r="F127" s="199" t="s">
        <v>161</v>
      </c>
      <c r="G127" s="199"/>
      <c r="H127" s="199"/>
      <c r="I127" s="199"/>
      <c r="J127" s="139" t="s">
        <v>162</v>
      </c>
      <c r="K127" s="140">
        <v>864</v>
      </c>
      <c r="L127" s="226"/>
      <c r="M127" s="226"/>
      <c r="N127" s="226">
        <f t="shared" si="0"/>
        <v>0</v>
      </c>
      <c r="O127" s="226"/>
      <c r="P127" s="226"/>
      <c r="Q127" s="226"/>
      <c r="R127" s="141"/>
      <c r="T127" s="142" t="s">
        <v>5</v>
      </c>
      <c r="U127" s="40" t="s">
        <v>36</v>
      </c>
      <c r="V127" s="143">
        <v>0.48248999999999997</v>
      </c>
      <c r="W127" s="143">
        <f t="shared" si="1"/>
        <v>416.87135999999998</v>
      </c>
      <c r="X127" s="143">
        <v>2.6164E-2</v>
      </c>
      <c r="Y127" s="143">
        <f t="shared" si="2"/>
        <v>22.605695999999998</v>
      </c>
      <c r="Z127" s="143">
        <v>0</v>
      </c>
      <c r="AA127" s="144">
        <f t="shared" si="3"/>
        <v>0</v>
      </c>
      <c r="AR127" s="18" t="s">
        <v>82</v>
      </c>
      <c r="AT127" s="18" t="s">
        <v>127</v>
      </c>
      <c r="AU127" s="18" t="s">
        <v>78</v>
      </c>
      <c r="AY127" s="18" t="s">
        <v>126</v>
      </c>
      <c r="BE127" s="145">
        <f t="shared" si="4"/>
        <v>0</v>
      </c>
      <c r="BF127" s="145">
        <f t="shared" si="5"/>
        <v>0</v>
      </c>
      <c r="BG127" s="145">
        <f t="shared" si="6"/>
        <v>0</v>
      </c>
      <c r="BH127" s="145">
        <f t="shared" si="7"/>
        <v>0</v>
      </c>
      <c r="BI127" s="145">
        <f t="shared" si="8"/>
        <v>0</v>
      </c>
      <c r="BJ127" s="18" t="s">
        <v>78</v>
      </c>
      <c r="BK127" s="145">
        <f t="shared" si="9"/>
        <v>0</v>
      </c>
      <c r="BL127" s="18" t="s">
        <v>82</v>
      </c>
      <c r="BM127" s="18" t="s">
        <v>163</v>
      </c>
    </row>
    <row r="128" spans="2:65" s="1" customFormat="1" ht="25.5" customHeight="1">
      <c r="B128" s="136"/>
      <c r="C128" s="137" t="s">
        <v>164</v>
      </c>
      <c r="D128" s="137" t="s">
        <v>127</v>
      </c>
      <c r="E128" s="138" t="s">
        <v>165</v>
      </c>
      <c r="F128" s="199" t="s">
        <v>166</v>
      </c>
      <c r="G128" s="199"/>
      <c r="H128" s="199"/>
      <c r="I128" s="199"/>
      <c r="J128" s="139" t="s">
        <v>162</v>
      </c>
      <c r="K128" s="140">
        <v>864</v>
      </c>
      <c r="L128" s="226"/>
      <c r="M128" s="226"/>
      <c r="N128" s="226">
        <f t="shared" si="0"/>
        <v>0</v>
      </c>
      <c r="O128" s="226"/>
      <c r="P128" s="226"/>
      <c r="Q128" s="226"/>
      <c r="R128" s="141"/>
      <c r="T128" s="142" t="s">
        <v>5</v>
      </c>
      <c r="U128" s="40" t="s">
        <v>36</v>
      </c>
      <c r="V128" s="143">
        <v>0.31</v>
      </c>
      <c r="W128" s="143">
        <f t="shared" si="1"/>
        <v>267.83999999999997</v>
      </c>
      <c r="X128" s="143">
        <v>0</v>
      </c>
      <c r="Y128" s="143">
        <f t="shared" si="2"/>
        <v>0</v>
      </c>
      <c r="Z128" s="143">
        <v>0</v>
      </c>
      <c r="AA128" s="144">
        <f t="shared" si="3"/>
        <v>0</v>
      </c>
      <c r="AR128" s="18" t="s">
        <v>82</v>
      </c>
      <c r="AT128" s="18" t="s">
        <v>127</v>
      </c>
      <c r="AU128" s="18" t="s">
        <v>78</v>
      </c>
      <c r="AY128" s="18" t="s">
        <v>126</v>
      </c>
      <c r="BE128" s="145">
        <f t="shared" si="4"/>
        <v>0</v>
      </c>
      <c r="BF128" s="145">
        <f t="shared" si="5"/>
        <v>0</v>
      </c>
      <c r="BG128" s="145">
        <f t="shared" si="6"/>
        <v>0</v>
      </c>
      <c r="BH128" s="145">
        <f t="shared" si="7"/>
        <v>0</v>
      </c>
      <c r="BI128" s="145">
        <f t="shared" si="8"/>
        <v>0</v>
      </c>
      <c r="BJ128" s="18" t="s">
        <v>78</v>
      </c>
      <c r="BK128" s="145">
        <f t="shared" si="9"/>
        <v>0</v>
      </c>
      <c r="BL128" s="18" t="s">
        <v>82</v>
      </c>
      <c r="BM128" s="18" t="s">
        <v>167</v>
      </c>
    </row>
    <row r="129" spans="2:65" s="1" customFormat="1" ht="38.25" customHeight="1">
      <c r="B129" s="136"/>
      <c r="C129" s="137" t="s">
        <v>168</v>
      </c>
      <c r="D129" s="137" t="s">
        <v>127</v>
      </c>
      <c r="E129" s="138" t="s">
        <v>169</v>
      </c>
      <c r="F129" s="199" t="s">
        <v>170</v>
      </c>
      <c r="G129" s="199"/>
      <c r="H129" s="199"/>
      <c r="I129" s="199"/>
      <c r="J129" s="139" t="s">
        <v>171</v>
      </c>
      <c r="K129" s="140">
        <v>475.2</v>
      </c>
      <c r="L129" s="226"/>
      <c r="M129" s="226"/>
      <c r="N129" s="226">
        <f t="shared" si="0"/>
        <v>0</v>
      </c>
      <c r="O129" s="226"/>
      <c r="P129" s="226"/>
      <c r="Q129" s="226"/>
      <c r="R129" s="141"/>
      <c r="T129" s="142" t="s">
        <v>5</v>
      </c>
      <c r="U129" s="40" t="s">
        <v>36</v>
      </c>
      <c r="V129" s="143">
        <v>3.6029200000000001</v>
      </c>
      <c r="W129" s="143">
        <f t="shared" si="1"/>
        <v>1712.1075840000001</v>
      </c>
      <c r="X129" s="143">
        <v>0</v>
      </c>
      <c r="Y129" s="143">
        <f t="shared" si="2"/>
        <v>0</v>
      </c>
      <c r="Z129" s="143">
        <v>0</v>
      </c>
      <c r="AA129" s="144">
        <f t="shared" si="3"/>
        <v>0</v>
      </c>
      <c r="AR129" s="18" t="s">
        <v>82</v>
      </c>
      <c r="AT129" s="18" t="s">
        <v>127</v>
      </c>
      <c r="AU129" s="18" t="s">
        <v>78</v>
      </c>
      <c r="AY129" s="18" t="s">
        <v>126</v>
      </c>
      <c r="BE129" s="145">
        <f t="shared" si="4"/>
        <v>0</v>
      </c>
      <c r="BF129" s="145">
        <f t="shared" si="5"/>
        <v>0</v>
      </c>
      <c r="BG129" s="145">
        <f t="shared" si="6"/>
        <v>0</v>
      </c>
      <c r="BH129" s="145">
        <f t="shared" si="7"/>
        <v>0</v>
      </c>
      <c r="BI129" s="145">
        <f t="shared" si="8"/>
        <v>0</v>
      </c>
      <c r="BJ129" s="18" t="s">
        <v>78</v>
      </c>
      <c r="BK129" s="145">
        <f t="shared" si="9"/>
        <v>0</v>
      </c>
      <c r="BL129" s="18" t="s">
        <v>82</v>
      </c>
      <c r="BM129" s="18" t="s">
        <v>172</v>
      </c>
    </row>
    <row r="130" spans="2:65" s="1" customFormat="1" ht="25.5" customHeight="1">
      <c r="B130" s="136"/>
      <c r="C130" s="137" t="s">
        <v>173</v>
      </c>
      <c r="D130" s="137" t="s">
        <v>127</v>
      </c>
      <c r="E130" s="138" t="s">
        <v>174</v>
      </c>
      <c r="F130" s="199" t="s">
        <v>175</v>
      </c>
      <c r="G130" s="199"/>
      <c r="H130" s="199"/>
      <c r="I130" s="199"/>
      <c r="J130" s="139" t="s">
        <v>138</v>
      </c>
      <c r="K130" s="140">
        <v>950</v>
      </c>
      <c r="L130" s="226"/>
      <c r="M130" s="226"/>
      <c r="N130" s="226">
        <f t="shared" si="0"/>
        <v>0</v>
      </c>
      <c r="O130" s="226"/>
      <c r="P130" s="226"/>
      <c r="Q130" s="226"/>
      <c r="R130" s="141"/>
      <c r="T130" s="142" t="s">
        <v>5</v>
      </c>
      <c r="U130" s="40" t="s">
        <v>36</v>
      </c>
      <c r="V130" s="143">
        <v>0.61646999999999996</v>
      </c>
      <c r="W130" s="143">
        <f t="shared" si="1"/>
        <v>585.64649999999995</v>
      </c>
      <c r="X130" s="143">
        <v>0</v>
      </c>
      <c r="Y130" s="143">
        <f t="shared" si="2"/>
        <v>0</v>
      </c>
      <c r="Z130" s="143">
        <v>0</v>
      </c>
      <c r="AA130" s="144">
        <f t="shared" si="3"/>
        <v>0</v>
      </c>
      <c r="AR130" s="18" t="s">
        <v>82</v>
      </c>
      <c r="AT130" s="18" t="s">
        <v>127</v>
      </c>
      <c r="AU130" s="18" t="s">
        <v>78</v>
      </c>
      <c r="AY130" s="18" t="s">
        <v>126</v>
      </c>
      <c r="BE130" s="145">
        <f t="shared" si="4"/>
        <v>0</v>
      </c>
      <c r="BF130" s="145">
        <f t="shared" si="5"/>
        <v>0</v>
      </c>
      <c r="BG130" s="145">
        <f t="shared" si="6"/>
        <v>0</v>
      </c>
      <c r="BH130" s="145">
        <f t="shared" si="7"/>
        <v>0</v>
      </c>
      <c r="BI130" s="145">
        <f t="shared" si="8"/>
        <v>0</v>
      </c>
      <c r="BJ130" s="18" t="s">
        <v>78</v>
      </c>
      <c r="BK130" s="145">
        <f t="shared" si="9"/>
        <v>0</v>
      </c>
      <c r="BL130" s="18" t="s">
        <v>82</v>
      </c>
      <c r="BM130" s="18" t="s">
        <v>176</v>
      </c>
    </row>
    <row r="131" spans="2:65" s="1" customFormat="1" ht="25.5" customHeight="1">
      <c r="B131" s="136"/>
      <c r="C131" s="137" t="s">
        <v>177</v>
      </c>
      <c r="D131" s="137" t="s">
        <v>127</v>
      </c>
      <c r="E131" s="138" t="s">
        <v>178</v>
      </c>
      <c r="F131" s="199" t="s">
        <v>179</v>
      </c>
      <c r="G131" s="199"/>
      <c r="H131" s="199"/>
      <c r="I131" s="199"/>
      <c r="J131" s="139" t="s">
        <v>138</v>
      </c>
      <c r="K131" s="140">
        <v>475.2</v>
      </c>
      <c r="L131" s="226"/>
      <c r="M131" s="226"/>
      <c r="N131" s="226">
        <f t="shared" si="0"/>
        <v>0</v>
      </c>
      <c r="O131" s="226"/>
      <c r="P131" s="226"/>
      <c r="Q131" s="226"/>
      <c r="R131" s="141"/>
      <c r="T131" s="142" t="s">
        <v>5</v>
      </c>
      <c r="U131" s="40" t="s">
        <v>36</v>
      </c>
      <c r="V131" s="143">
        <v>8.1500000000000003E-2</v>
      </c>
      <c r="W131" s="143">
        <f t="shared" si="1"/>
        <v>38.7288</v>
      </c>
      <c r="X131" s="143">
        <v>0</v>
      </c>
      <c r="Y131" s="143">
        <f t="shared" si="2"/>
        <v>0</v>
      </c>
      <c r="Z131" s="143">
        <v>0</v>
      </c>
      <c r="AA131" s="144">
        <f t="shared" si="3"/>
        <v>0</v>
      </c>
      <c r="AR131" s="18" t="s">
        <v>82</v>
      </c>
      <c r="AT131" s="18" t="s">
        <v>127</v>
      </c>
      <c r="AU131" s="18" t="s">
        <v>78</v>
      </c>
      <c r="AY131" s="18" t="s">
        <v>126</v>
      </c>
      <c r="BE131" s="145">
        <f t="shared" si="4"/>
        <v>0</v>
      </c>
      <c r="BF131" s="145">
        <f t="shared" si="5"/>
        <v>0</v>
      </c>
      <c r="BG131" s="145">
        <f t="shared" si="6"/>
        <v>0</v>
      </c>
      <c r="BH131" s="145">
        <f t="shared" si="7"/>
        <v>0</v>
      </c>
      <c r="BI131" s="145">
        <f t="shared" si="8"/>
        <v>0</v>
      </c>
      <c r="BJ131" s="18" t="s">
        <v>78</v>
      </c>
      <c r="BK131" s="145">
        <f t="shared" si="9"/>
        <v>0</v>
      </c>
      <c r="BL131" s="18" t="s">
        <v>82</v>
      </c>
      <c r="BM131" s="18" t="s">
        <v>180</v>
      </c>
    </row>
    <row r="132" spans="2:65" s="1" customFormat="1" ht="25.5" customHeight="1">
      <c r="B132" s="136"/>
      <c r="C132" s="137" t="s">
        <v>181</v>
      </c>
      <c r="D132" s="137" t="s">
        <v>127</v>
      </c>
      <c r="E132" s="138" t="s">
        <v>182</v>
      </c>
      <c r="F132" s="199" t="s">
        <v>183</v>
      </c>
      <c r="G132" s="199"/>
      <c r="H132" s="199"/>
      <c r="I132" s="199"/>
      <c r="J132" s="139" t="s">
        <v>138</v>
      </c>
      <c r="K132" s="140">
        <v>90.34</v>
      </c>
      <c r="L132" s="226"/>
      <c r="M132" s="226"/>
      <c r="N132" s="226">
        <f t="shared" si="0"/>
        <v>0</v>
      </c>
      <c r="O132" s="226"/>
      <c r="P132" s="226"/>
      <c r="Q132" s="226"/>
      <c r="R132" s="141"/>
      <c r="T132" s="142" t="s">
        <v>5</v>
      </c>
      <c r="U132" s="40" t="s">
        <v>36</v>
      </c>
      <c r="V132" s="143">
        <v>7.0959999999999995E-2</v>
      </c>
      <c r="W132" s="143">
        <f t="shared" si="1"/>
        <v>6.4105264000000002</v>
      </c>
      <c r="X132" s="143">
        <v>0</v>
      </c>
      <c r="Y132" s="143">
        <f t="shared" si="2"/>
        <v>0</v>
      </c>
      <c r="Z132" s="143">
        <v>0</v>
      </c>
      <c r="AA132" s="144">
        <f t="shared" si="3"/>
        <v>0</v>
      </c>
      <c r="AR132" s="18" t="s">
        <v>82</v>
      </c>
      <c r="AT132" s="18" t="s">
        <v>127</v>
      </c>
      <c r="AU132" s="18" t="s">
        <v>78</v>
      </c>
      <c r="AY132" s="18" t="s">
        <v>126</v>
      </c>
      <c r="BE132" s="145">
        <f t="shared" si="4"/>
        <v>0</v>
      </c>
      <c r="BF132" s="145">
        <f t="shared" si="5"/>
        <v>0</v>
      </c>
      <c r="BG132" s="145">
        <f t="shared" si="6"/>
        <v>0</v>
      </c>
      <c r="BH132" s="145">
        <f t="shared" si="7"/>
        <v>0</v>
      </c>
      <c r="BI132" s="145">
        <f t="shared" si="8"/>
        <v>0</v>
      </c>
      <c r="BJ132" s="18" t="s">
        <v>78</v>
      </c>
      <c r="BK132" s="145">
        <f t="shared" si="9"/>
        <v>0</v>
      </c>
      <c r="BL132" s="18" t="s">
        <v>82</v>
      </c>
      <c r="BM132" s="18" t="s">
        <v>184</v>
      </c>
    </row>
    <row r="133" spans="2:65" s="1" customFormat="1" ht="25.5" customHeight="1">
      <c r="B133" s="136"/>
      <c r="C133" s="137" t="s">
        <v>185</v>
      </c>
      <c r="D133" s="137" t="s">
        <v>127</v>
      </c>
      <c r="E133" s="138" t="s">
        <v>186</v>
      </c>
      <c r="F133" s="199" t="s">
        <v>187</v>
      </c>
      <c r="G133" s="199"/>
      <c r="H133" s="199"/>
      <c r="I133" s="199"/>
      <c r="J133" s="139" t="s">
        <v>138</v>
      </c>
      <c r="K133" s="140">
        <v>451.7</v>
      </c>
      <c r="L133" s="226"/>
      <c r="M133" s="226"/>
      <c r="N133" s="226">
        <f t="shared" si="0"/>
        <v>0</v>
      </c>
      <c r="O133" s="226"/>
      <c r="P133" s="226"/>
      <c r="Q133" s="226"/>
      <c r="R133" s="141"/>
      <c r="T133" s="142" t="s">
        <v>5</v>
      </c>
      <c r="U133" s="40" t="s">
        <v>36</v>
      </c>
      <c r="V133" s="143">
        <v>7.4000000000000003E-3</v>
      </c>
      <c r="W133" s="143">
        <f t="shared" si="1"/>
        <v>3.3425799999999999</v>
      </c>
      <c r="X133" s="143">
        <v>0</v>
      </c>
      <c r="Y133" s="143">
        <f t="shared" si="2"/>
        <v>0</v>
      </c>
      <c r="Z133" s="143">
        <v>0</v>
      </c>
      <c r="AA133" s="144">
        <f t="shared" si="3"/>
        <v>0</v>
      </c>
      <c r="AR133" s="18" t="s">
        <v>82</v>
      </c>
      <c r="AT133" s="18" t="s">
        <v>127</v>
      </c>
      <c r="AU133" s="18" t="s">
        <v>78</v>
      </c>
      <c r="AY133" s="18" t="s">
        <v>126</v>
      </c>
      <c r="BE133" s="145">
        <f t="shared" si="4"/>
        <v>0</v>
      </c>
      <c r="BF133" s="145">
        <f t="shared" si="5"/>
        <v>0</v>
      </c>
      <c r="BG133" s="145">
        <f t="shared" si="6"/>
        <v>0</v>
      </c>
      <c r="BH133" s="145">
        <f t="shared" si="7"/>
        <v>0</v>
      </c>
      <c r="BI133" s="145">
        <f t="shared" si="8"/>
        <v>0</v>
      </c>
      <c r="BJ133" s="18" t="s">
        <v>78</v>
      </c>
      <c r="BK133" s="145">
        <f t="shared" si="9"/>
        <v>0</v>
      </c>
      <c r="BL133" s="18" t="s">
        <v>82</v>
      </c>
      <c r="BM133" s="18" t="s">
        <v>188</v>
      </c>
    </row>
    <row r="134" spans="2:65" s="1" customFormat="1" ht="16.5" customHeight="1">
      <c r="B134" s="136"/>
      <c r="C134" s="137" t="s">
        <v>189</v>
      </c>
      <c r="D134" s="137" t="s">
        <v>127</v>
      </c>
      <c r="E134" s="138" t="s">
        <v>190</v>
      </c>
      <c r="F134" s="199" t="s">
        <v>191</v>
      </c>
      <c r="G134" s="199"/>
      <c r="H134" s="199"/>
      <c r="I134" s="199"/>
      <c r="J134" s="139" t="s">
        <v>138</v>
      </c>
      <c r="K134" s="140">
        <v>90.34</v>
      </c>
      <c r="L134" s="226"/>
      <c r="M134" s="226"/>
      <c r="N134" s="226">
        <f t="shared" si="0"/>
        <v>0</v>
      </c>
      <c r="O134" s="226"/>
      <c r="P134" s="226"/>
      <c r="Q134" s="226"/>
      <c r="R134" s="141"/>
      <c r="T134" s="142" t="s">
        <v>5</v>
      </c>
      <c r="U134" s="40" t="s">
        <v>36</v>
      </c>
      <c r="V134" s="143">
        <v>9.11E-3</v>
      </c>
      <c r="W134" s="143">
        <f t="shared" si="1"/>
        <v>0.82299739999999999</v>
      </c>
      <c r="X134" s="143">
        <v>0</v>
      </c>
      <c r="Y134" s="143">
        <f t="shared" si="2"/>
        <v>0</v>
      </c>
      <c r="Z134" s="143">
        <v>0</v>
      </c>
      <c r="AA134" s="144">
        <f t="shared" si="3"/>
        <v>0</v>
      </c>
      <c r="AR134" s="18" t="s">
        <v>82</v>
      </c>
      <c r="AT134" s="18" t="s">
        <v>127</v>
      </c>
      <c r="AU134" s="18" t="s">
        <v>78</v>
      </c>
      <c r="AY134" s="18" t="s">
        <v>126</v>
      </c>
      <c r="BE134" s="145">
        <f t="shared" si="4"/>
        <v>0</v>
      </c>
      <c r="BF134" s="145">
        <f t="shared" si="5"/>
        <v>0</v>
      </c>
      <c r="BG134" s="145">
        <f t="shared" si="6"/>
        <v>0</v>
      </c>
      <c r="BH134" s="145">
        <f t="shared" si="7"/>
        <v>0</v>
      </c>
      <c r="BI134" s="145">
        <f t="shared" si="8"/>
        <v>0</v>
      </c>
      <c r="BJ134" s="18" t="s">
        <v>78</v>
      </c>
      <c r="BK134" s="145">
        <f t="shared" si="9"/>
        <v>0</v>
      </c>
      <c r="BL134" s="18" t="s">
        <v>82</v>
      </c>
      <c r="BM134" s="18" t="s">
        <v>192</v>
      </c>
    </row>
    <row r="135" spans="2:65" s="1" customFormat="1" ht="38.25" customHeight="1">
      <c r="B135" s="136"/>
      <c r="C135" s="137" t="s">
        <v>193</v>
      </c>
      <c r="D135" s="137" t="s">
        <v>127</v>
      </c>
      <c r="E135" s="138" t="s">
        <v>194</v>
      </c>
      <c r="F135" s="199" t="s">
        <v>195</v>
      </c>
      <c r="G135" s="199"/>
      <c r="H135" s="199"/>
      <c r="I135" s="199"/>
      <c r="J135" s="139" t="s">
        <v>138</v>
      </c>
      <c r="K135" s="140">
        <v>386.84699999999998</v>
      </c>
      <c r="L135" s="226"/>
      <c r="M135" s="226"/>
      <c r="N135" s="226">
        <f t="shared" si="0"/>
        <v>0</v>
      </c>
      <c r="O135" s="226"/>
      <c r="P135" s="226"/>
      <c r="Q135" s="226"/>
      <c r="R135" s="141"/>
      <c r="T135" s="142" t="s">
        <v>5</v>
      </c>
      <c r="U135" s="40" t="s">
        <v>36</v>
      </c>
      <c r="V135" s="143">
        <v>0.24221000000000001</v>
      </c>
      <c r="W135" s="143">
        <f t="shared" si="1"/>
        <v>93.698211869999994</v>
      </c>
      <c r="X135" s="143">
        <v>0</v>
      </c>
      <c r="Y135" s="143">
        <f t="shared" si="2"/>
        <v>0</v>
      </c>
      <c r="Z135" s="143">
        <v>0</v>
      </c>
      <c r="AA135" s="144">
        <f t="shared" si="3"/>
        <v>0</v>
      </c>
      <c r="AR135" s="18" t="s">
        <v>82</v>
      </c>
      <c r="AT135" s="18" t="s">
        <v>127</v>
      </c>
      <c r="AU135" s="18" t="s">
        <v>78</v>
      </c>
      <c r="AY135" s="18" t="s">
        <v>126</v>
      </c>
      <c r="BE135" s="145">
        <f t="shared" si="4"/>
        <v>0</v>
      </c>
      <c r="BF135" s="145">
        <f t="shared" si="5"/>
        <v>0</v>
      </c>
      <c r="BG135" s="145">
        <f t="shared" si="6"/>
        <v>0</v>
      </c>
      <c r="BH135" s="145">
        <f t="shared" si="7"/>
        <v>0</v>
      </c>
      <c r="BI135" s="145">
        <f t="shared" si="8"/>
        <v>0</v>
      </c>
      <c r="BJ135" s="18" t="s">
        <v>78</v>
      </c>
      <c r="BK135" s="145">
        <f t="shared" si="9"/>
        <v>0</v>
      </c>
      <c r="BL135" s="18" t="s">
        <v>82</v>
      </c>
      <c r="BM135" s="18" t="s">
        <v>196</v>
      </c>
    </row>
    <row r="136" spans="2:65" s="1" customFormat="1" ht="25.5" customHeight="1">
      <c r="B136" s="136"/>
      <c r="C136" s="137" t="s">
        <v>197</v>
      </c>
      <c r="D136" s="137" t="s">
        <v>127</v>
      </c>
      <c r="E136" s="138" t="s">
        <v>198</v>
      </c>
      <c r="F136" s="199" t="s">
        <v>199</v>
      </c>
      <c r="G136" s="199"/>
      <c r="H136" s="199"/>
      <c r="I136" s="199"/>
      <c r="J136" s="139" t="s">
        <v>138</v>
      </c>
      <c r="K136" s="140">
        <v>74.5</v>
      </c>
      <c r="L136" s="226"/>
      <c r="M136" s="226"/>
      <c r="N136" s="226">
        <f t="shared" si="0"/>
        <v>0</v>
      </c>
      <c r="O136" s="226"/>
      <c r="P136" s="226"/>
      <c r="Q136" s="226"/>
      <c r="R136" s="141"/>
      <c r="T136" s="142" t="s">
        <v>5</v>
      </c>
      <c r="U136" s="40" t="s">
        <v>36</v>
      </c>
      <c r="V136" s="143">
        <v>1.5011399999999999</v>
      </c>
      <c r="W136" s="143">
        <f t="shared" si="1"/>
        <v>111.83493</v>
      </c>
      <c r="X136" s="143">
        <v>0</v>
      </c>
      <c r="Y136" s="143">
        <f t="shared" si="2"/>
        <v>0</v>
      </c>
      <c r="Z136" s="143">
        <v>0</v>
      </c>
      <c r="AA136" s="144">
        <f t="shared" si="3"/>
        <v>0</v>
      </c>
      <c r="AR136" s="18" t="s">
        <v>82</v>
      </c>
      <c r="AT136" s="18" t="s">
        <v>127</v>
      </c>
      <c r="AU136" s="18" t="s">
        <v>78</v>
      </c>
      <c r="AY136" s="18" t="s">
        <v>126</v>
      </c>
      <c r="BE136" s="145">
        <f t="shared" si="4"/>
        <v>0</v>
      </c>
      <c r="BF136" s="145">
        <f t="shared" si="5"/>
        <v>0</v>
      </c>
      <c r="BG136" s="145">
        <f t="shared" si="6"/>
        <v>0</v>
      </c>
      <c r="BH136" s="145">
        <f t="shared" si="7"/>
        <v>0</v>
      </c>
      <c r="BI136" s="145">
        <f t="shared" si="8"/>
        <v>0</v>
      </c>
      <c r="BJ136" s="18" t="s">
        <v>78</v>
      </c>
      <c r="BK136" s="145">
        <f t="shared" si="9"/>
        <v>0</v>
      </c>
      <c r="BL136" s="18" t="s">
        <v>82</v>
      </c>
      <c r="BM136" s="18" t="s">
        <v>200</v>
      </c>
    </row>
    <row r="137" spans="2:65" s="1" customFormat="1" ht="16.5" customHeight="1">
      <c r="B137" s="136"/>
      <c r="C137" s="137" t="s">
        <v>201</v>
      </c>
      <c r="D137" s="137" t="s">
        <v>127</v>
      </c>
      <c r="E137" s="138" t="s">
        <v>202</v>
      </c>
      <c r="F137" s="199" t="s">
        <v>203</v>
      </c>
      <c r="G137" s="199"/>
      <c r="H137" s="199"/>
      <c r="I137" s="199"/>
      <c r="J137" s="139" t="s">
        <v>138</v>
      </c>
      <c r="K137" s="140">
        <v>74.5</v>
      </c>
      <c r="L137" s="226"/>
      <c r="M137" s="226"/>
      <c r="N137" s="226">
        <f t="shared" si="0"/>
        <v>0</v>
      </c>
      <c r="O137" s="226"/>
      <c r="P137" s="226"/>
      <c r="Q137" s="226"/>
      <c r="R137" s="141"/>
      <c r="T137" s="142" t="s">
        <v>5</v>
      </c>
      <c r="U137" s="40" t="s">
        <v>36</v>
      </c>
      <c r="V137" s="143">
        <v>0.88941999999999999</v>
      </c>
      <c r="W137" s="143">
        <f t="shared" si="1"/>
        <v>66.261790000000005</v>
      </c>
      <c r="X137" s="143">
        <v>0</v>
      </c>
      <c r="Y137" s="143">
        <f t="shared" si="2"/>
        <v>0</v>
      </c>
      <c r="Z137" s="143">
        <v>0</v>
      </c>
      <c r="AA137" s="144">
        <f t="shared" si="3"/>
        <v>0</v>
      </c>
      <c r="AR137" s="18" t="s">
        <v>82</v>
      </c>
      <c r="AT137" s="18" t="s">
        <v>127</v>
      </c>
      <c r="AU137" s="18" t="s">
        <v>78</v>
      </c>
      <c r="AY137" s="18" t="s">
        <v>126</v>
      </c>
      <c r="BE137" s="145">
        <f t="shared" si="4"/>
        <v>0</v>
      </c>
      <c r="BF137" s="145">
        <f t="shared" si="5"/>
        <v>0</v>
      </c>
      <c r="BG137" s="145">
        <f t="shared" si="6"/>
        <v>0</v>
      </c>
      <c r="BH137" s="145">
        <f t="shared" si="7"/>
        <v>0</v>
      </c>
      <c r="BI137" s="145">
        <f t="shared" si="8"/>
        <v>0</v>
      </c>
      <c r="BJ137" s="18" t="s">
        <v>78</v>
      </c>
      <c r="BK137" s="145">
        <f t="shared" si="9"/>
        <v>0</v>
      </c>
      <c r="BL137" s="18" t="s">
        <v>82</v>
      </c>
      <c r="BM137" s="18" t="s">
        <v>204</v>
      </c>
    </row>
    <row r="138" spans="2:65" s="1" customFormat="1" ht="16.5" customHeight="1">
      <c r="B138" s="136"/>
      <c r="C138" s="146" t="s">
        <v>10</v>
      </c>
      <c r="D138" s="146" t="s">
        <v>205</v>
      </c>
      <c r="E138" s="147" t="s">
        <v>206</v>
      </c>
      <c r="F138" s="198" t="s">
        <v>207</v>
      </c>
      <c r="G138" s="198"/>
      <c r="H138" s="198"/>
      <c r="I138" s="198"/>
      <c r="J138" s="148" t="s">
        <v>138</v>
      </c>
      <c r="K138" s="149">
        <v>74.5</v>
      </c>
      <c r="L138" s="227"/>
      <c r="M138" s="227"/>
      <c r="N138" s="227">
        <f t="shared" si="0"/>
        <v>0</v>
      </c>
      <c r="O138" s="226"/>
      <c r="P138" s="226"/>
      <c r="Q138" s="226"/>
      <c r="R138" s="141"/>
      <c r="T138" s="142" t="s">
        <v>5</v>
      </c>
      <c r="U138" s="40" t="s">
        <v>36</v>
      </c>
      <c r="V138" s="143">
        <v>0</v>
      </c>
      <c r="W138" s="143">
        <f t="shared" si="1"/>
        <v>0</v>
      </c>
      <c r="X138" s="143">
        <v>1.67</v>
      </c>
      <c r="Y138" s="143">
        <f t="shared" si="2"/>
        <v>124.41499999999999</v>
      </c>
      <c r="Z138" s="143">
        <v>0</v>
      </c>
      <c r="AA138" s="144">
        <f t="shared" si="3"/>
        <v>0</v>
      </c>
      <c r="AR138" s="18" t="s">
        <v>155</v>
      </c>
      <c r="AT138" s="18" t="s">
        <v>205</v>
      </c>
      <c r="AU138" s="18" t="s">
        <v>78</v>
      </c>
      <c r="AY138" s="18" t="s">
        <v>126</v>
      </c>
      <c r="BE138" s="145">
        <f t="shared" si="4"/>
        <v>0</v>
      </c>
      <c r="BF138" s="145">
        <f t="shared" si="5"/>
        <v>0</v>
      </c>
      <c r="BG138" s="145">
        <f t="shared" si="6"/>
        <v>0</v>
      </c>
      <c r="BH138" s="145">
        <f t="shared" si="7"/>
        <v>0</v>
      </c>
      <c r="BI138" s="145">
        <f t="shared" si="8"/>
        <v>0</v>
      </c>
      <c r="BJ138" s="18" t="s">
        <v>78</v>
      </c>
      <c r="BK138" s="145">
        <f t="shared" si="9"/>
        <v>0</v>
      </c>
      <c r="BL138" s="18" t="s">
        <v>82</v>
      </c>
      <c r="BM138" s="18" t="s">
        <v>208</v>
      </c>
    </row>
    <row r="139" spans="2:65" s="1" customFormat="1" ht="38.25" customHeight="1">
      <c r="B139" s="136"/>
      <c r="C139" s="137" t="s">
        <v>209</v>
      </c>
      <c r="D139" s="137" t="s">
        <v>127</v>
      </c>
      <c r="E139" s="138" t="s">
        <v>210</v>
      </c>
      <c r="F139" s="199" t="s">
        <v>211</v>
      </c>
      <c r="G139" s="199"/>
      <c r="H139" s="199"/>
      <c r="I139" s="199"/>
      <c r="J139" s="139" t="s">
        <v>162</v>
      </c>
      <c r="K139" s="140">
        <v>144</v>
      </c>
      <c r="L139" s="226"/>
      <c r="M139" s="226"/>
      <c r="N139" s="226">
        <f t="shared" si="0"/>
        <v>0</v>
      </c>
      <c r="O139" s="226"/>
      <c r="P139" s="226"/>
      <c r="Q139" s="226"/>
      <c r="R139" s="141"/>
      <c r="T139" s="142" t="s">
        <v>5</v>
      </c>
      <c r="U139" s="40" t="s">
        <v>36</v>
      </c>
      <c r="V139" s="143">
        <v>0.32300000000000001</v>
      </c>
      <c r="W139" s="143">
        <f t="shared" si="1"/>
        <v>46.512</v>
      </c>
      <c r="X139" s="143">
        <v>0</v>
      </c>
      <c r="Y139" s="143">
        <f t="shared" si="2"/>
        <v>0</v>
      </c>
      <c r="Z139" s="143">
        <v>0</v>
      </c>
      <c r="AA139" s="144">
        <f t="shared" si="3"/>
        <v>0</v>
      </c>
      <c r="AR139" s="18" t="s">
        <v>82</v>
      </c>
      <c r="AT139" s="18" t="s">
        <v>127</v>
      </c>
      <c r="AU139" s="18" t="s">
        <v>78</v>
      </c>
      <c r="AY139" s="18" t="s">
        <v>126</v>
      </c>
      <c r="BE139" s="145">
        <f t="shared" si="4"/>
        <v>0</v>
      </c>
      <c r="BF139" s="145">
        <f t="shared" si="5"/>
        <v>0</v>
      </c>
      <c r="BG139" s="145">
        <f t="shared" si="6"/>
        <v>0</v>
      </c>
      <c r="BH139" s="145">
        <f t="shared" si="7"/>
        <v>0</v>
      </c>
      <c r="BI139" s="145">
        <f t="shared" si="8"/>
        <v>0</v>
      </c>
      <c r="BJ139" s="18" t="s">
        <v>78</v>
      </c>
      <c r="BK139" s="145">
        <f t="shared" si="9"/>
        <v>0</v>
      </c>
      <c r="BL139" s="18" t="s">
        <v>82</v>
      </c>
      <c r="BM139" s="18" t="s">
        <v>212</v>
      </c>
    </row>
    <row r="140" spans="2:65" s="9" customFormat="1" ht="29.85" customHeight="1">
      <c r="B140" s="125"/>
      <c r="C140" s="126"/>
      <c r="D140" s="135" t="s">
        <v>106</v>
      </c>
      <c r="E140" s="135"/>
      <c r="F140" s="135"/>
      <c r="G140" s="135"/>
      <c r="H140" s="135"/>
      <c r="I140" s="135"/>
      <c r="J140" s="135"/>
      <c r="K140" s="135"/>
      <c r="L140" s="135"/>
      <c r="M140" s="135"/>
      <c r="N140" s="228">
        <f>BK140</f>
        <v>0</v>
      </c>
      <c r="O140" s="229"/>
      <c r="P140" s="229"/>
      <c r="Q140" s="229"/>
      <c r="R140" s="128"/>
      <c r="T140" s="129"/>
      <c r="U140" s="126"/>
      <c r="V140" s="126"/>
      <c r="W140" s="130">
        <f>W141</f>
        <v>19.7299872</v>
      </c>
      <c r="X140" s="126"/>
      <c r="Y140" s="130">
        <f>Y141</f>
        <v>29.949796800000001</v>
      </c>
      <c r="Z140" s="126"/>
      <c r="AA140" s="131">
        <f>AA141</f>
        <v>0</v>
      </c>
      <c r="AR140" s="132" t="s">
        <v>75</v>
      </c>
      <c r="AT140" s="133" t="s">
        <v>68</v>
      </c>
      <c r="AU140" s="133" t="s">
        <v>75</v>
      </c>
      <c r="AY140" s="132" t="s">
        <v>126</v>
      </c>
      <c r="BK140" s="134">
        <f>BK141</f>
        <v>0</v>
      </c>
    </row>
    <row r="141" spans="2:65" s="1" customFormat="1" ht="38.25" customHeight="1">
      <c r="B141" s="136"/>
      <c r="C141" s="137" t="s">
        <v>213</v>
      </c>
      <c r="D141" s="137" t="s">
        <v>127</v>
      </c>
      <c r="E141" s="138" t="s">
        <v>214</v>
      </c>
      <c r="F141" s="199" t="s">
        <v>215</v>
      </c>
      <c r="G141" s="199"/>
      <c r="H141" s="199"/>
      <c r="I141" s="199"/>
      <c r="J141" s="139" t="s">
        <v>138</v>
      </c>
      <c r="K141" s="140">
        <v>15.84</v>
      </c>
      <c r="L141" s="226"/>
      <c r="M141" s="226"/>
      <c r="N141" s="226">
        <f>ROUND(L141*K141,2)</f>
        <v>0</v>
      </c>
      <c r="O141" s="226"/>
      <c r="P141" s="226"/>
      <c r="Q141" s="226"/>
      <c r="R141" s="141"/>
      <c r="T141" s="142" t="s">
        <v>5</v>
      </c>
      <c r="U141" s="40" t="s">
        <v>36</v>
      </c>
      <c r="V141" s="143">
        <v>1.2455799999999999</v>
      </c>
      <c r="W141" s="143">
        <f>V141*K141</f>
        <v>19.7299872</v>
      </c>
      <c r="X141" s="143">
        <v>1.8907700000000001</v>
      </c>
      <c r="Y141" s="143">
        <f>X141*K141</f>
        <v>29.949796800000001</v>
      </c>
      <c r="Z141" s="143">
        <v>0</v>
      </c>
      <c r="AA141" s="144">
        <f>Z141*K141</f>
        <v>0</v>
      </c>
      <c r="AR141" s="18" t="s">
        <v>82</v>
      </c>
      <c r="AT141" s="18" t="s">
        <v>127</v>
      </c>
      <c r="AU141" s="18" t="s">
        <v>78</v>
      </c>
      <c r="AY141" s="18" t="s">
        <v>126</v>
      </c>
      <c r="BE141" s="145">
        <f>IF(U141="základná",N141,0)</f>
        <v>0</v>
      </c>
      <c r="BF141" s="145">
        <f>IF(U141="znížená",N141,0)</f>
        <v>0</v>
      </c>
      <c r="BG141" s="145">
        <f>IF(U141="zákl. prenesená",N141,0)</f>
        <v>0</v>
      </c>
      <c r="BH141" s="145">
        <f>IF(U141="zníž. prenesená",N141,0)</f>
        <v>0</v>
      </c>
      <c r="BI141" s="145">
        <f>IF(U141="nulová",N141,0)</f>
        <v>0</v>
      </c>
      <c r="BJ141" s="18" t="s">
        <v>78</v>
      </c>
      <c r="BK141" s="145">
        <f>ROUND(L141*K141,2)</f>
        <v>0</v>
      </c>
      <c r="BL141" s="18" t="s">
        <v>82</v>
      </c>
      <c r="BM141" s="18" t="s">
        <v>216</v>
      </c>
    </row>
    <row r="142" spans="2:65" s="9" customFormat="1" ht="29.85" customHeight="1">
      <c r="B142" s="125"/>
      <c r="C142" s="126"/>
      <c r="D142" s="135" t="s">
        <v>107</v>
      </c>
      <c r="E142" s="135"/>
      <c r="F142" s="135"/>
      <c r="G142" s="135"/>
      <c r="H142" s="135"/>
      <c r="I142" s="135"/>
      <c r="J142" s="135"/>
      <c r="K142" s="135"/>
      <c r="L142" s="135"/>
      <c r="M142" s="135"/>
      <c r="N142" s="228">
        <f>BK142</f>
        <v>0</v>
      </c>
      <c r="O142" s="229"/>
      <c r="P142" s="229"/>
      <c r="Q142" s="229"/>
      <c r="R142" s="128"/>
      <c r="T142" s="129"/>
      <c r="U142" s="126"/>
      <c r="V142" s="126"/>
      <c r="W142" s="130">
        <f>SUM(W143:W144)</f>
        <v>32.495520419999998</v>
      </c>
      <c r="X142" s="126"/>
      <c r="Y142" s="130">
        <f>SUM(Y143:Y144)</f>
        <v>31.594556521560001</v>
      </c>
      <c r="Z142" s="126"/>
      <c r="AA142" s="131">
        <f>SUM(AA143:AA144)</f>
        <v>0</v>
      </c>
      <c r="AR142" s="132" t="s">
        <v>75</v>
      </c>
      <c r="AT142" s="133" t="s">
        <v>68</v>
      </c>
      <c r="AU142" s="133" t="s">
        <v>75</v>
      </c>
      <c r="AY142" s="132" t="s">
        <v>126</v>
      </c>
      <c r="BK142" s="134">
        <f>SUM(BK143:BK144)</f>
        <v>0</v>
      </c>
    </row>
    <row r="143" spans="2:65" s="1" customFormat="1" ht="25.5" customHeight="1">
      <c r="B143" s="136"/>
      <c r="C143" s="137" t="s">
        <v>217</v>
      </c>
      <c r="D143" s="137" t="s">
        <v>127</v>
      </c>
      <c r="E143" s="138" t="s">
        <v>218</v>
      </c>
      <c r="F143" s="199" t="s">
        <v>219</v>
      </c>
      <c r="G143" s="199"/>
      <c r="H143" s="199"/>
      <c r="I143" s="199"/>
      <c r="J143" s="139" t="s">
        <v>138</v>
      </c>
      <c r="K143" s="140">
        <v>4.0140000000000002</v>
      </c>
      <c r="L143" s="226"/>
      <c r="M143" s="226"/>
      <c r="N143" s="226">
        <f>ROUND(L143*K143,2)</f>
        <v>0</v>
      </c>
      <c r="O143" s="226"/>
      <c r="P143" s="226"/>
      <c r="Q143" s="226"/>
      <c r="R143" s="141"/>
      <c r="T143" s="142" t="s">
        <v>5</v>
      </c>
      <c r="U143" s="40" t="s">
        <v>36</v>
      </c>
      <c r="V143" s="143">
        <v>2.4400300000000001</v>
      </c>
      <c r="W143" s="143">
        <f>V143*K143</f>
        <v>9.7942804200000015</v>
      </c>
      <c r="X143" s="143">
        <v>2.3793115399999998</v>
      </c>
      <c r="Y143" s="143">
        <f>X143*K143</f>
        <v>9.550556521559999</v>
      </c>
      <c r="Z143" s="143">
        <v>0</v>
      </c>
      <c r="AA143" s="144">
        <f>Z143*K143</f>
        <v>0</v>
      </c>
      <c r="AR143" s="18" t="s">
        <v>82</v>
      </c>
      <c r="AT143" s="18" t="s">
        <v>127</v>
      </c>
      <c r="AU143" s="18" t="s">
        <v>78</v>
      </c>
      <c r="AY143" s="18" t="s">
        <v>126</v>
      </c>
      <c r="BE143" s="145">
        <f>IF(U143="základná",N143,0)</f>
        <v>0</v>
      </c>
      <c r="BF143" s="145">
        <f>IF(U143="znížená",N143,0)</f>
        <v>0</v>
      </c>
      <c r="BG143" s="145">
        <f>IF(U143="zákl. prenesená",N143,0)</f>
        <v>0</v>
      </c>
      <c r="BH143" s="145">
        <f>IF(U143="zníž. prenesená",N143,0)</f>
        <v>0</v>
      </c>
      <c r="BI143" s="145">
        <f>IF(U143="nulová",N143,0)</f>
        <v>0</v>
      </c>
      <c r="BJ143" s="18" t="s">
        <v>78</v>
      </c>
      <c r="BK143" s="145">
        <f>ROUND(L143*K143,2)</f>
        <v>0</v>
      </c>
      <c r="BL143" s="18" t="s">
        <v>82</v>
      </c>
      <c r="BM143" s="18" t="s">
        <v>220</v>
      </c>
    </row>
    <row r="144" spans="2:65" s="1" customFormat="1" ht="25.5" customHeight="1">
      <c r="B144" s="136"/>
      <c r="C144" s="137" t="s">
        <v>221</v>
      </c>
      <c r="D144" s="137" t="s">
        <v>127</v>
      </c>
      <c r="E144" s="138" t="s">
        <v>222</v>
      </c>
      <c r="F144" s="199" t="s">
        <v>223</v>
      </c>
      <c r="G144" s="199"/>
      <c r="H144" s="199"/>
      <c r="I144" s="199"/>
      <c r="J144" s="139" t="s">
        <v>138</v>
      </c>
      <c r="K144" s="140">
        <v>12</v>
      </c>
      <c r="L144" s="226"/>
      <c r="M144" s="226"/>
      <c r="N144" s="226">
        <f>ROUND(L144*K144,2)</f>
        <v>0</v>
      </c>
      <c r="O144" s="226"/>
      <c r="P144" s="226"/>
      <c r="Q144" s="226"/>
      <c r="R144" s="141"/>
      <c r="T144" s="142" t="s">
        <v>5</v>
      </c>
      <c r="U144" s="40" t="s">
        <v>36</v>
      </c>
      <c r="V144" s="143">
        <v>1.89177</v>
      </c>
      <c r="W144" s="143">
        <f>V144*K144</f>
        <v>22.701239999999999</v>
      </c>
      <c r="X144" s="143">
        <v>1.837</v>
      </c>
      <c r="Y144" s="143">
        <f>X144*K144</f>
        <v>22.044</v>
      </c>
      <c r="Z144" s="143">
        <v>0</v>
      </c>
      <c r="AA144" s="144">
        <f>Z144*K144</f>
        <v>0</v>
      </c>
      <c r="AR144" s="18" t="s">
        <v>82</v>
      </c>
      <c r="AT144" s="18" t="s">
        <v>127</v>
      </c>
      <c r="AU144" s="18" t="s">
        <v>78</v>
      </c>
      <c r="AY144" s="18" t="s">
        <v>126</v>
      </c>
      <c r="BE144" s="145">
        <f>IF(U144="základná",N144,0)</f>
        <v>0</v>
      </c>
      <c r="BF144" s="145">
        <f>IF(U144="znížená",N144,0)</f>
        <v>0</v>
      </c>
      <c r="BG144" s="145">
        <f>IF(U144="zákl. prenesená",N144,0)</f>
        <v>0</v>
      </c>
      <c r="BH144" s="145">
        <f>IF(U144="zníž. prenesená",N144,0)</f>
        <v>0</v>
      </c>
      <c r="BI144" s="145">
        <f>IF(U144="nulová",N144,0)</f>
        <v>0</v>
      </c>
      <c r="BJ144" s="18" t="s">
        <v>78</v>
      </c>
      <c r="BK144" s="145">
        <f>ROUND(L144*K144,2)</f>
        <v>0</v>
      </c>
      <c r="BL144" s="18" t="s">
        <v>82</v>
      </c>
      <c r="BM144" s="18" t="s">
        <v>224</v>
      </c>
    </row>
    <row r="145" spans="2:65" s="9" customFormat="1" ht="29.85" customHeight="1">
      <c r="B145" s="125"/>
      <c r="C145" s="126"/>
      <c r="D145" s="135" t="s">
        <v>108</v>
      </c>
      <c r="E145" s="135"/>
      <c r="F145" s="135"/>
      <c r="G145" s="135"/>
      <c r="H145" s="135"/>
      <c r="I145" s="135"/>
      <c r="J145" s="135"/>
      <c r="K145" s="135"/>
      <c r="L145" s="135"/>
      <c r="M145" s="135"/>
      <c r="N145" s="228">
        <f>BK145</f>
        <v>0</v>
      </c>
      <c r="O145" s="229"/>
      <c r="P145" s="229"/>
      <c r="Q145" s="229"/>
      <c r="R145" s="128"/>
      <c r="T145" s="129"/>
      <c r="U145" s="126"/>
      <c r="V145" s="126"/>
      <c r="W145" s="130">
        <f>SUM(W146:W162)</f>
        <v>167.14692440000002</v>
      </c>
      <c r="X145" s="126"/>
      <c r="Y145" s="130">
        <f>SUM(Y146:Y162)</f>
        <v>38.583315516175603</v>
      </c>
      <c r="Z145" s="126"/>
      <c r="AA145" s="131">
        <f>SUM(AA146:AA162)</f>
        <v>0</v>
      </c>
      <c r="AR145" s="132" t="s">
        <v>75</v>
      </c>
      <c r="AT145" s="133" t="s">
        <v>68</v>
      </c>
      <c r="AU145" s="133" t="s">
        <v>75</v>
      </c>
      <c r="AY145" s="132" t="s">
        <v>126</v>
      </c>
      <c r="BK145" s="134">
        <f>SUM(BK146:BK162)</f>
        <v>0</v>
      </c>
    </row>
    <row r="146" spans="2:65" s="1" customFormat="1" ht="38.25" customHeight="1">
      <c r="B146" s="136"/>
      <c r="C146" s="137" t="s">
        <v>225</v>
      </c>
      <c r="D146" s="137" t="s">
        <v>127</v>
      </c>
      <c r="E146" s="138" t="s">
        <v>226</v>
      </c>
      <c r="F146" s="199" t="s">
        <v>227</v>
      </c>
      <c r="G146" s="199"/>
      <c r="H146" s="199"/>
      <c r="I146" s="199"/>
      <c r="J146" s="139" t="s">
        <v>228</v>
      </c>
      <c r="K146" s="140">
        <v>96</v>
      </c>
      <c r="L146" s="226"/>
      <c r="M146" s="226"/>
      <c r="N146" s="226">
        <f t="shared" ref="N146:N162" si="10">ROUND(L146*K146,2)</f>
        <v>0</v>
      </c>
      <c r="O146" s="226"/>
      <c r="P146" s="226"/>
      <c r="Q146" s="226"/>
      <c r="R146" s="141"/>
      <c r="T146" s="142" t="s">
        <v>5</v>
      </c>
      <c r="U146" s="40" t="s">
        <v>36</v>
      </c>
      <c r="V146" s="143">
        <v>0.26312059999999998</v>
      </c>
      <c r="W146" s="143">
        <f t="shared" ref="W146:W162" si="11">V146*K146</f>
        <v>25.2595776</v>
      </c>
      <c r="X146" s="143">
        <v>1.59863E-4</v>
      </c>
      <c r="Y146" s="143">
        <f t="shared" ref="Y146:Y162" si="12">X146*K146</f>
        <v>1.5346848E-2</v>
      </c>
      <c r="Z146" s="143">
        <v>0</v>
      </c>
      <c r="AA146" s="144">
        <f t="shared" ref="AA146:AA162" si="13">Z146*K146</f>
        <v>0</v>
      </c>
      <c r="AR146" s="18" t="s">
        <v>82</v>
      </c>
      <c r="AT146" s="18" t="s">
        <v>127</v>
      </c>
      <c r="AU146" s="18" t="s">
        <v>78</v>
      </c>
      <c r="AY146" s="18" t="s">
        <v>126</v>
      </c>
      <c r="BE146" s="145">
        <f t="shared" ref="BE146:BE162" si="14">IF(U146="základná",N146,0)</f>
        <v>0</v>
      </c>
      <c r="BF146" s="145">
        <f t="shared" ref="BF146:BF162" si="15">IF(U146="znížená",N146,0)</f>
        <v>0</v>
      </c>
      <c r="BG146" s="145">
        <f t="shared" ref="BG146:BG162" si="16">IF(U146="zákl. prenesená",N146,0)</f>
        <v>0</v>
      </c>
      <c r="BH146" s="145">
        <f t="shared" ref="BH146:BH162" si="17">IF(U146="zníž. prenesená",N146,0)</f>
        <v>0</v>
      </c>
      <c r="BI146" s="145">
        <f t="shared" ref="BI146:BI162" si="18">IF(U146="nulová",N146,0)</f>
        <v>0</v>
      </c>
      <c r="BJ146" s="18" t="s">
        <v>78</v>
      </c>
      <c r="BK146" s="145">
        <f t="shared" ref="BK146:BK162" si="19">ROUND(L146*K146,2)</f>
        <v>0</v>
      </c>
      <c r="BL146" s="18" t="s">
        <v>82</v>
      </c>
      <c r="BM146" s="18" t="s">
        <v>229</v>
      </c>
    </row>
    <row r="147" spans="2:65" s="1" customFormat="1" ht="25.5" customHeight="1">
      <c r="B147" s="136"/>
      <c r="C147" s="146" t="s">
        <v>230</v>
      </c>
      <c r="D147" s="146" t="s">
        <v>205</v>
      </c>
      <c r="E147" s="147" t="s">
        <v>231</v>
      </c>
      <c r="F147" s="198" t="s">
        <v>232</v>
      </c>
      <c r="G147" s="198"/>
      <c r="H147" s="198"/>
      <c r="I147" s="198"/>
      <c r="J147" s="148" t="s">
        <v>228</v>
      </c>
      <c r="K147" s="149">
        <v>96</v>
      </c>
      <c r="L147" s="227"/>
      <c r="M147" s="227"/>
      <c r="N147" s="227">
        <f t="shared" si="10"/>
        <v>0</v>
      </c>
      <c r="O147" s="226"/>
      <c r="P147" s="226"/>
      <c r="Q147" s="226"/>
      <c r="R147" s="141"/>
      <c r="T147" s="142" t="s">
        <v>5</v>
      </c>
      <c r="U147" s="40" t="s">
        <v>36</v>
      </c>
      <c r="V147" s="143">
        <v>0</v>
      </c>
      <c r="W147" s="143">
        <f t="shared" si="11"/>
        <v>0</v>
      </c>
      <c r="X147" s="143">
        <v>5.5960000000000003E-2</v>
      </c>
      <c r="Y147" s="143">
        <f t="shared" si="12"/>
        <v>5.37216</v>
      </c>
      <c r="Z147" s="143">
        <v>0</v>
      </c>
      <c r="AA147" s="144">
        <f t="shared" si="13"/>
        <v>0</v>
      </c>
      <c r="AR147" s="18" t="s">
        <v>155</v>
      </c>
      <c r="AT147" s="18" t="s">
        <v>205</v>
      </c>
      <c r="AU147" s="18" t="s">
        <v>78</v>
      </c>
      <c r="AY147" s="18" t="s">
        <v>126</v>
      </c>
      <c r="BE147" s="145">
        <f t="shared" si="14"/>
        <v>0</v>
      </c>
      <c r="BF147" s="145">
        <f t="shared" si="15"/>
        <v>0</v>
      </c>
      <c r="BG147" s="145">
        <f t="shared" si="16"/>
        <v>0</v>
      </c>
      <c r="BH147" s="145">
        <f t="shared" si="17"/>
        <v>0</v>
      </c>
      <c r="BI147" s="145">
        <f t="shared" si="18"/>
        <v>0</v>
      </c>
      <c r="BJ147" s="18" t="s">
        <v>78</v>
      </c>
      <c r="BK147" s="145">
        <f t="shared" si="19"/>
        <v>0</v>
      </c>
      <c r="BL147" s="18" t="s">
        <v>82</v>
      </c>
      <c r="BM147" s="18" t="s">
        <v>233</v>
      </c>
    </row>
    <row r="148" spans="2:65" s="1" customFormat="1" ht="16.5" customHeight="1">
      <c r="B148" s="136"/>
      <c r="C148" s="137" t="s">
        <v>234</v>
      </c>
      <c r="D148" s="137" t="s">
        <v>127</v>
      </c>
      <c r="E148" s="138" t="s">
        <v>235</v>
      </c>
      <c r="F148" s="199" t="s">
        <v>236</v>
      </c>
      <c r="G148" s="199"/>
      <c r="H148" s="199"/>
      <c r="I148" s="199"/>
      <c r="J148" s="139" t="s">
        <v>228</v>
      </c>
      <c r="K148" s="140">
        <v>96</v>
      </c>
      <c r="L148" s="226"/>
      <c r="M148" s="226"/>
      <c r="N148" s="226">
        <f t="shared" si="10"/>
        <v>0</v>
      </c>
      <c r="O148" s="226"/>
      <c r="P148" s="226"/>
      <c r="Q148" s="226"/>
      <c r="R148" s="141"/>
      <c r="T148" s="142" t="s">
        <v>5</v>
      </c>
      <c r="U148" s="40" t="s">
        <v>36</v>
      </c>
      <c r="V148" s="143">
        <v>8.652E-2</v>
      </c>
      <c r="W148" s="143">
        <f t="shared" si="11"/>
        <v>8.3059200000000004</v>
      </c>
      <c r="X148" s="143">
        <v>0</v>
      </c>
      <c r="Y148" s="143">
        <f t="shared" si="12"/>
        <v>0</v>
      </c>
      <c r="Z148" s="143">
        <v>0</v>
      </c>
      <c r="AA148" s="144">
        <f t="shared" si="13"/>
        <v>0</v>
      </c>
      <c r="AR148" s="18" t="s">
        <v>82</v>
      </c>
      <c r="AT148" s="18" t="s">
        <v>127</v>
      </c>
      <c r="AU148" s="18" t="s">
        <v>78</v>
      </c>
      <c r="AY148" s="18" t="s">
        <v>126</v>
      </c>
      <c r="BE148" s="145">
        <f t="shared" si="14"/>
        <v>0</v>
      </c>
      <c r="BF148" s="145">
        <f t="shared" si="15"/>
        <v>0</v>
      </c>
      <c r="BG148" s="145">
        <f t="shared" si="16"/>
        <v>0</v>
      </c>
      <c r="BH148" s="145">
        <f t="shared" si="17"/>
        <v>0</v>
      </c>
      <c r="BI148" s="145">
        <f t="shared" si="18"/>
        <v>0</v>
      </c>
      <c r="BJ148" s="18" t="s">
        <v>78</v>
      </c>
      <c r="BK148" s="145">
        <f t="shared" si="19"/>
        <v>0</v>
      </c>
      <c r="BL148" s="18" t="s">
        <v>82</v>
      </c>
      <c r="BM148" s="18" t="s">
        <v>237</v>
      </c>
    </row>
    <row r="149" spans="2:65" s="1" customFormat="1" ht="25.5" customHeight="1">
      <c r="B149" s="136"/>
      <c r="C149" s="137" t="s">
        <v>238</v>
      </c>
      <c r="D149" s="137" t="s">
        <v>127</v>
      </c>
      <c r="E149" s="138" t="s">
        <v>239</v>
      </c>
      <c r="F149" s="199" t="s">
        <v>240</v>
      </c>
      <c r="G149" s="199"/>
      <c r="H149" s="199"/>
      <c r="I149" s="199"/>
      <c r="J149" s="139" t="s">
        <v>241</v>
      </c>
      <c r="K149" s="140">
        <v>2</v>
      </c>
      <c r="L149" s="226"/>
      <c r="M149" s="226"/>
      <c r="N149" s="226">
        <f t="shared" si="10"/>
        <v>0</v>
      </c>
      <c r="O149" s="226"/>
      <c r="P149" s="226"/>
      <c r="Q149" s="226"/>
      <c r="R149" s="141"/>
      <c r="T149" s="142" t="s">
        <v>5</v>
      </c>
      <c r="U149" s="40" t="s">
        <v>36</v>
      </c>
      <c r="V149" s="143">
        <v>22.53</v>
      </c>
      <c r="W149" s="143">
        <f t="shared" si="11"/>
        <v>45.06</v>
      </c>
      <c r="X149" s="143">
        <v>0.48909999999999998</v>
      </c>
      <c r="Y149" s="143">
        <f t="shared" si="12"/>
        <v>0.97819999999999996</v>
      </c>
      <c r="Z149" s="143">
        <v>0</v>
      </c>
      <c r="AA149" s="144">
        <f t="shared" si="13"/>
        <v>0</v>
      </c>
      <c r="AR149" s="18" t="s">
        <v>82</v>
      </c>
      <c r="AT149" s="18" t="s">
        <v>127</v>
      </c>
      <c r="AU149" s="18" t="s">
        <v>78</v>
      </c>
      <c r="AY149" s="18" t="s">
        <v>126</v>
      </c>
      <c r="BE149" s="145">
        <f t="shared" si="14"/>
        <v>0</v>
      </c>
      <c r="BF149" s="145">
        <f t="shared" si="15"/>
        <v>0</v>
      </c>
      <c r="BG149" s="145">
        <f t="shared" si="16"/>
        <v>0</v>
      </c>
      <c r="BH149" s="145">
        <f t="shared" si="17"/>
        <v>0</v>
      </c>
      <c r="BI149" s="145">
        <f t="shared" si="18"/>
        <v>0</v>
      </c>
      <c r="BJ149" s="18" t="s">
        <v>78</v>
      </c>
      <c r="BK149" s="145">
        <f t="shared" si="19"/>
        <v>0</v>
      </c>
      <c r="BL149" s="18" t="s">
        <v>82</v>
      </c>
      <c r="BM149" s="18" t="s">
        <v>242</v>
      </c>
    </row>
    <row r="150" spans="2:65" s="1" customFormat="1" ht="16.5" customHeight="1">
      <c r="B150" s="136"/>
      <c r="C150" s="137" t="s">
        <v>243</v>
      </c>
      <c r="D150" s="137" t="s">
        <v>127</v>
      </c>
      <c r="E150" s="138" t="s">
        <v>244</v>
      </c>
      <c r="F150" s="199" t="s">
        <v>245</v>
      </c>
      <c r="G150" s="199"/>
      <c r="H150" s="199"/>
      <c r="I150" s="199"/>
      <c r="J150" s="139" t="s">
        <v>241</v>
      </c>
      <c r="K150" s="140">
        <v>4</v>
      </c>
      <c r="L150" s="226"/>
      <c r="M150" s="226"/>
      <c r="N150" s="226">
        <f t="shared" si="10"/>
        <v>0</v>
      </c>
      <c r="O150" s="226"/>
      <c r="P150" s="226"/>
      <c r="Q150" s="226"/>
      <c r="R150" s="141"/>
      <c r="T150" s="142" t="s">
        <v>5</v>
      </c>
      <c r="U150" s="40" t="s">
        <v>36</v>
      </c>
      <c r="V150" s="143">
        <v>0.39</v>
      </c>
      <c r="W150" s="143">
        <f t="shared" si="11"/>
        <v>1.56</v>
      </c>
      <c r="X150" s="143">
        <v>1E-4</v>
      </c>
      <c r="Y150" s="143">
        <f t="shared" si="12"/>
        <v>4.0000000000000002E-4</v>
      </c>
      <c r="Z150" s="143">
        <v>0</v>
      </c>
      <c r="AA150" s="144">
        <f t="shared" si="13"/>
        <v>0</v>
      </c>
      <c r="AR150" s="18" t="s">
        <v>82</v>
      </c>
      <c r="AT150" s="18" t="s">
        <v>127</v>
      </c>
      <c r="AU150" s="18" t="s">
        <v>78</v>
      </c>
      <c r="AY150" s="18" t="s">
        <v>126</v>
      </c>
      <c r="BE150" s="145">
        <f t="shared" si="14"/>
        <v>0</v>
      </c>
      <c r="BF150" s="145">
        <f t="shared" si="15"/>
        <v>0</v>
      </c>
      <c r="BG150" s="145">
        <f t="shared" si="16"/>
        <v>0</v>
      </c>
      <c r="BH150" s="145">
        <f t="shared" si="17"/>
        <v>0</v>
      </c>
      <c r="BI150" s="145">
        <f t="shared" si="18"/>
        <v>0</v>
      </c>
      <c r="BJ150" s="18" t="s">
        <v>78</v>
      </c>
      <c r="BK150" s="145">
        <f t="shared" si="19"/>
        <v>0</v>
      </c>
      <c r="BL150" s="18" t="s">
        <v>82</v>
      </c>
      <c r="BM150" s="18" t="s">
        <v>246</v>
      </c>
    </row>
    <row r="151" spans="2:65" s="1" customFormat="1" ht="16.5" customHeight="1">
      <c r="B151" s="136"/>
      <c r="C151" s="146" t="s">
        <v>247</v>
      </c>
      <c r="D151" s="146" t="s">
        <v>205</v>
      </c>
      <c r="E151" s="147" t="s">
        <v>248</v>
      </c>
      <c r="F151" s="198" t="s">
        <v>249</v>
      </c>
      <c r="G151" s="198"/>
      <c r="H151" s="198"/>
      <c r="I151" s="198"/>
      <c r="J151" s="148" t="s">
        <v>241</v>
      </c>
      <c r="K151" s="149">
        <v>4</v>
      </c>
      <c r="L151" s="227"/>
      <c r="M151" s="227"/>
      <c r="N151" s="227">
        <f t="shared" si="10"/>
        <v>0</v>
      </c>
      <c r="O151" s="226"/>
      <c r="P151" s="226"/>
      <c r="Q151" s="226"/>
      <c r="R151" s="141"/>
      <c r="T151" s="142" t="s">
        <v>5</v>
      </c>
      <c r="U151" s="40" t="s">
        <v>36</v>
      </c>
      <c r="V151" s="143">
        <v>0</v>
      </c>
      <c r="W151" s="143">
        <f t="shared" si="11"/>
        <v>0</v>
      </c>
      <c r="X151" s="143">
        <v>2.8800000000000002E-3</v>
      </c>
      <c r="Y151" s="143">
        <f t="shared" si="12"/>
        <v>1.1520000000000001E-2</v>
      </c>
      <c r="Z151" s="143">
        <v>0</v>
      </c>
      <c r="AA151" s="144">
        <f t="shared" si="13"/>
        <v>0</v>
      </c>
      <c r="AR151" s="18" t="s">
        <v>155</v>
      </c>
      <c r="AT151" s="18" t="s">
        <v>205</v>
      </c>
      <c r="AU151" s="18" t="s">
        <v>78</v>
      </c>
      <c r="AY151" s="18" t="s">
        <v>126</v>
      </c>
      <c r="BE151" s="145">
        <f t="shared" si="14"/>
        <v>0</v>
      </c>
      <c r="BF151" s="145">
        <f t="shared" si="15"/>
        <v>0</v>
      </c>
      <c r="BG151" s="145">
        <f t="shared" si="16"/>
        <v>0</v>
      </c>
      <c r="BH151" s="145">
        <f t="shared" si="17"/>
        <v>0</v>
      </c>
      <c r="BI151" s="145">
        <f t="shared" si="18"/>
        <v>0</v>
      </c>
      <c r="BJ151" s="18" t="s">
        <v>78</v>
      </c>
      <c r="BK151" s="145">
        <f t="shared" si="19"/>
        <v>0</v>
      </c>
      <c r="BL151" s="18" t="s">
        <v>82</v>
      </c>
      <c r="BM151" s="18" t="s">
        <v>250</v>
      </c>
    </row>
    <row r="152" spans="2:65" s="1" customFormat="1" ht="25.5" customHeight="1">
      <c r="B152" s="136"/>
      <c r="C152" s="137" t="s">
        <v>251</v>
      </c>
      <c r="D152" s="137" t="s">
        <v>127</v>
      </c>
      <c r="E152" s="138" t="s">
        <v>252</v>
      </c>
      <c r="F152" s="199" t="s">
        <v>253</v>
      </c>
      <c r="G152" s="199"/>
      <c r="H152" s="199"/>
      <c r="I152" s="199"/>
      <c r="J152" s="139" t="s">
        <v>241</v>
      </c>
      <c r="K152" s="140">
        <v>2</v>
      </c>
      <c r="L152" s="226"/>
      <c r="M152" s="226"/>
      <c r="N152" s="226">
        <f t="shared" si="10"/>
        <v>0</v>
      </c>
      <c r="O152" s="226"/>
      <c r="P152" s="226"/>
      <c r="Q152" s="226"/>
      <c r="R152" s="141"/>
      <c r="T152" s="142" t="s">
        <v>5</v>
      </c>
      <c r="U152" s="40" t="s">
        <v>36</v>
      </c>
      <c r="V152" s="143">
        <v>19.866925999999999</v>
      </c>
      <c r="W152" s="143">
        <f t="shared" si="11"/>
        <v>39.733851999999999</v>
      </c>
      <c r="X152" s="143">
        <v>2.4250279540877999</v>
      </c>
      <c r="Y152" s="143">
        <f t="shared" si="12"/>
        <v>4.8500559081755998</v>
      </c>
      <c r="Z152" s="143">
        <v>0</v>
      </c>
      <c r="AA152" s="144">
        <f t="shared" si="13"/>
        <v>0</v>
      </c>
      <c r="AR152" s="18" t="s">
        <v>82</v>
      </c>
      <c r="AT152" s="18" t="s">
        <v>127</v>
      </c>
      <c r="AU152" s="18" t="s">
        <v>78</v>
      </c>
      <c r="AY152" s="18" t="s">
        <v>126</v>
      </c>
      <c r="BE152" s="145">
        <f t="shared" si="14"/>
        <v>0</v>
      </c>
      <c r="BF152" s="145">
        <f t="shared" si="15"/>
        <v>0</v>
      </c>
      <c r="BG152" s="145">
        <f t="shared" si="16"/>
        <v>0</v>
      </c>
      <c r="BH152" s="145">
        <f t="shared" si="17"/>
        <v>0</v>
      </c>
      <c r="BI152" s="145">
        <f t="shared" si="18"/>
        <v>0</v>
      </c>
      <c r="BJ152" s="18" t="s">
        <v>78</v>
      </c>
      <c r="BK152" s="145">
        <f t="shared" si="19"/>
        <v>0</v>
      </c>
      <c r="BL152" s="18" t="s">
        <v>82</v>
      </c>
      <c r="BM152" s="18" t="s">
        <v>254</v>
      </c>
    </row>
    <row r="153" spans="2:65" s="1" customFormat="1" ht="25.5" customHeight="1">
      <c r="B153" s="136"/>
      <c r="C153" s="137" t="s">
        <v>255</v>
      </c>
      <c r="D153" s="137" t="s">
        <v>127</v>
      </c>
      <c r="E153" s="138" t="s">
        <v>256</v>
      </c>
      <c r="F153" s="199" t="s">
        <v>257</v>
      </c>
      <c r="G153" s="199"/>
      <c r="H153" s="199"/>
      <c r="I153" s="199"/>
      <c r="J153" s="139" t="s">
        <v>241</v>
      </c>
      <c r="K153" s="140">
        <v>2</v>
      </c>
      <c r="L153" s="226"/>
      <c r="M153" s="226"/>
      <c r="N153" s="226">
        <f t="shared" si="10"/>
        <v>0</v>
      </c>
      <c r="O153" s="226"/>
      <c r="P153" s="226"/>
      <c r="Q153" s="226"/>
      <c r="R153" s="141"/>
      <c r="T153" s="142" t="s">
        <v>5</v>
      </c>
      <c r="U153" s="40" t="s">
        <v>36</v>
      </c>
      <c r="V153" s="143">
        <v>2.9041964</v>
      </c>
      <c r="W153" s="143">
        <f t="shared" si="11"/>
        <v>5.8083928</v>
      </c>
      <c r="X153" s="143">
        <v>3.0216159999999999E-2</v>
      </c>
      <c r="Y153" s="143">
        <f t="shared" si="12"/>
        <v>6.0432319999999998E-2</v>
      </c>
      <c r="Z153" s="143">
        <v>0</v>
      </c>
      <c r="AA153" s="144">
        <f t="shared" si="13"/>
        <v>0</v>
      </c>
      <c r="AR153" s="18" t="s">
        <v>82</v>
      </c>
      <c r="AT153" s="18" t="s">
        <v>127</v>
      </c>
      <c r="AU153" s="18" t="s">
        <v>78</v>
      </c>
      <c r="AY153" s="18" t="s">
        <v>126</v>
      </c>
      <c r="BE153" s="145">
        <f t="shared" si="14"/>
        <v>0</v>
      </c>
      <c r="BF153" s="145">
        <f t="shared" si="15"/>
        <v>0</v>
      </c>
      <c r="BG153" s="145">
        <f t="shared" si="16"/>
        <v>0</v>
      </c>
      <c r="BH153" s="145">
        <f t="shared" si="17"/>
        <v>0</v>
      </c>
      <c r="BI153" s="145">
        <f t="shared" si="18"/>
        <v>0</v>
      </c>
      <c r="BJ153" s="18" t="s">
        <v>78</v>
      </c>
      <c r="BK153" s="145">
        <f t="shared" si="19"/>
        <v>0</v>
      </c>
      <c r="BL153" s="18" t="s">
        <v>82</v>
      </c>
      <c r="BM153" s="18" t="s">
        <v>258</v>
      </c>
    </row>
    <row r="154" spans="2:65" s="1" customFormat="1" ht="25.5" customHeight="1">
      <c r="B154" s="136"/>
      <c r="C154" s="146" t="s">
        <v>259</v>
      </c>
      <c r="D154" s="146" t="s">
        <v>205</v>
      </c>
      <c r="E154" s="147" t="s">
        <v>260</v>
      </c>
      <c r="F154" s="198" t="s">
        <v>261</v>
      </c>
      <c r="G154" s="198"/>
      <c r="H154" s="198"/>
      <c r="I154" s="198"/>
      <c r="J154" s="148" t="s">
        <v>241</v>
      </c>
      <c r="K154" s="149">
        <v>2</v>
      </c>
      <c r="L154" s="227"/>
      <c r="M154" s="227"/>
      <c r="N154" s="227">
        <f t="shared" si="10"/>
        <v>0</v>
      </c>
      <c r="O154" s="226"/>
      <c r="P154" s="226"/>
      <c r="Q154" s="226"/>
      <c r="R154" s="141"/>
      <c r="T154" s="142" t="s">
        <v>5</v>
      </c>
      <c r="U154" s="40" t="s">
        <v>36</v>
      </c>
      <c r="V154" s="143">
        <v>0</v>
      </c>
      <c r="W154" s="143">
        <f t="shared" si="11"/>
        <v>0</v>
      </c>
      <c r="X154" s="143">
        <v>2</v>
      </c>
      <c r="Y154" s="143">
        <f t="shared" si="12"/>
        <v>4</v>
      </c>
      <c r="Z154" s="143">
        <v>0</v>
      </c>
      <c r="AA154" s="144">
        <f t="shared" si="13"/>
        <v>0</v>
      </c>
      <c r="AR154" s="18" t="s">
        <v>155</v>
      </c>
      <c r="AT154" s="18" t="s">
        <v>205</v>
      </c>
      <c r="AU154" s="18" t="s">
        <v>78</v>
      </c>
      <c r="AY154" s="18" t="s">
        <v>126</v>
      </c>
      <c r="BE154" s="145">
        <f t="shared" si="14"/>
        <v>0</v>
      </c>
      <c r="BF154" s="145">
        <f t="shared" si="15"/>
        <v>0</v>
      </c>
      <c r="BG154" s="145">
        <f t="shared" si="16"/>
        <v>0</v>
      </c>
      <c r="BH154" s="145">
        <f t="shared" si="17"/>
        <v>0</v>
      </c>
      <c r="BI154" s="145">
        <f t="shared" si="18"/>
        <v>0</v>
      </c>
      <c r="BJ154" s="18" t="s">
        <v>78</v>
      </c>
      <c r="BK154" s="145">
        <f t="shared" si="19"/>
        <v>0</v>
      </c>
      <c r="BL154" s="18" t="s">
        <v>82</v>
      </c>
      <c r="BM154" s="18" t="s">
        <v>262</v>
      </c>
    </row>
    <row r="155" spans="2:65" s="1" customFormat="1" ht="25.5" customHeight="1">
      <c r="B155" s="136"/>
      <c r="C155" s="137" t="s">
        <v>263</v>
      </c>
      <c r="D155" s="137" t="s">
        <v>127</v>
      </c>
      <c r="E155" s="138" t="s">
        <v>264</v>
      </c>
      <c r="F155" s="199" t="s">
        <v>265</v>
      </c>
      <c r="G155" s="199"/>
      <c r="H155" s="199"/>
      <c r="I155" s="199"/>
      <c r="J155" s="139" t="s">
        <v>241</v>
      </c>
      <c r="K155" s="140">
        <v>14</v>
      </c>
      <c r="L155" s="226"/>
      <c r="M155" s="226"/>
      <c r="N155" s="226">
        <f t="shared" si="10"/>
        <v>0</v>
      </c>
      <c r="O155" s="226"/>
      <c r="P155" s="226"/>
      <c r="Q155" s="226"/>
      <c r="R155" s="141"/>
      <c r="T155" s="142" t="s">
        <v>5</v>
      </c>
      <c r="U155" s="40" t="s">
        <v>36</v>
      </c>
      <c r="V155" s="143">
        <v>2.0212743999999998</v>
      </c>
      <c r="W155" s="143">
        <f t="shared" si="11"/>
        <v>28.297841599999998</v>
      </c>
      <c r="X155" s="143">
        <v>1.233106E-2</v>
      </c>
      <c r="Y155" s="143">
        <f t="shared" si="12"/>
        <v>0.17263483999999998</v>
      </c>
      <c r="Z155" s="143">
        <v>0</v>
      </c>
      <c r="AA155" s="144">
        <f t="shared" si="13"/>
        <v>0</v>
      </c>
      <c r="AR155" s="18" t="s">
        <v>82</v>
      </c>
      <c r="AT155" s="18" t="s">
        <v>127</v>
      </c>
      <c r="AU155" s="18" t="s">
        <v>78</v>
      </c>
      <c r="AY155" s="18" t="s">
        <v>126</v>
      </c>
      <c r="BE155" s="145">
        <f t="shared" si="14"/>
        <v>0</v>
      </c>
      <c r="BF155" s="145">
        <f t="shared" si="15"/>
        <v>0</v>
      </c>
      <c r="BG155" s="145">
        <f t="shared" si="16"/>
        <v>0</v>
      </c>
      <c r="BH155" s="145">
        <f t="shared" si="17"/>
        <v>0</v>
      </c>
      <c r="BI155" s="145">
        <f t="shared" si="18"/>
        <v>0</v>
      </c>
      <c r="BJ155" s="18" t="s">
        <v>78</v>
      </c>
      <c r="BK155" s="145">
        <f t="shared" si="19"/>
        <v>0</v>
      </c>
      <c r="BL155" s="18" t="s">
        <v>82</v>
      </c>
      <c r="BM155" s="18" t="s">
        <v>266</v>
      </c>
    </row>
    <row r="156" spans="2:65" s="1" customFormat="1" ht="38.25" customHeight="1">
      <c r="B156" s="136"/>
      <c r="C156" s="146" t="s">
        <v>267</v>
      </c>
      <c r="D156" s="146" t="s">
        <v>205</v>
      </c>
      <c r="E156" s="147" t="s">
        <v>268</v>
      </c>
      <c r="F156" s="198" t="s">
        <v>269</v>
      </c>
      <c r="G156" s="198"/>
      <c r="H156" s="198"/>
      <c r="I156" s="198"/>
      <c r="J156" s="148" t="s">
        <v>241</v>
      </c>
      <c r="K156" s="149">
        <v>2</v>
      </c>
      <c r="L156" s="227"/>
      <c r="M156" s="227"/>
      <c r="N156" s="227">
        <f t="shared" si="10"/>
        <v>0</v>
      </c>
      <c r="O156" s="226"/>
      <c r="P156" s="226"/>
      <c r="Q156" s="226"/>
      <c r="R156" s="141"/>
      <c r="T156" s="142" t="s">
        <v>5</v>
      </c>
      <c r="U156" s="40" t="s">
        <v>36</v>
      </c>
      <c r="V156" s="143">
        <v>0</v>
      </c>
      <c r="W156" s="143">
        <f t="shared" si="11"/>
        <v>0</v>
      </c>
      <c r="X156" s="143">
        <v>0.505</v>
      </c>
      <c r="Y156" s="143">
        <f t="shared" si="12"/>
        <v>1.01</v>
      </c>
      <c r="Z156" s="143">
        <v>0</v>
      </c>
      <c r="AA156" s="144">
        <f t="shared" si="13"/>
        <v>0</v>
      </c>
      <c r="AR156" s="18" t="s">
        <v>155</v>
      </c>
      <c r="AT156" s="18" t="s">
        <v>205</v>
      </c>
      <c r="AU156" s="18" t="s">
        <v>78</v>
      </c>
      <c r="AY156" s="18" t="s">
        <v>126</v>
      </c>
      <c r="BE156" s="145">
        <f t="shared" si="14"/>
        <v>0</v>
      </c>
      <c r="BF156" s="145">
        <f t="shared" si="15"/>
        <v>0</v>
      </c>
      <c r="BG156" s="145">
        <f t="shared" si="16"/>
        <v>0</v>
      </c>
      <c r="BH156" s="145">
        <f t="shared" si="17"/>
        <v>0</v>
      </c>
      <c r="BI156" s="145">
        <f t="shared" si="18"/>
        <v>0</v>
      </c>
      <c r="BJ156" s="18" t="s">
        <v>78</v>
      </c>
      <c r="BK156" s="145">
        <f t="shared" si="19"/>
        <v>0</v>
      </c>
      <c r="BL156" s="18" t="s">
        <v>82</v>
      </c>
      <c r="BM156" s="18" t="s">
        <v>270</v>
      </c>
    </row>
    <row r="157" spans="2:65" s="1" customFormat="1" ht="38.25" customHeight="1">
      <c r="B157" s="136"/>
      <c r="C157" s="146" t="s">
        <v>271</v>
      </c>
      <c r="D157" s="146" t="s">
        <v>205</v>
      </c>
      <c r="E157" s="147" t="s">
        <v>272</v>
      </c>
      <c r="F157" s="198" t="s">
        <v>273</v>
      </c>
      <c r="G157" s="198"/>
      <c r="H157" s="198"/>
      <c r="I157" s="198"/>
      <c r="J157" s="148" t="s">
        <v>241</v>
      </c>
      <c r="K157" s="149">
        <v>4</v>
      </c>
      <c r="L157" s="227"/>
      <c r="M157" s="227"/>
      <c r="N157" s="227">
        <f t="shared" si="10"/>
        <v>0</v>
      </c>
      <c r="O157" s="226"/>
      <c r="P157" s="226"/>
      <c r="Q157" s="226"/>
      <c r="R157" s="141"/>
      <c r="T157" s="142" t="s">
        <v>5</v>
      </c>
      <c r="U157" s="40" t="s">
        <v>36</v>
      </c>
      <c r="V157" s="143">
        <v>0</v>
      </c>
      <c r="W157" s="143">
        <f t="shared" si="11"/>
        <v>0</v>
      </c>
      <c r="X157" s="143">
        <v>0.215</v>
      </c>
      <c r="Y157" s="143">
        <f t="shared" si="12"/>
        <v>0.86</v>
      </c>
      <c r="Z157" s="143">
        <v>0</v>
      </c>
      <c r="AA157" s="144">
        <f t="shared" si="13"/>
        <v>0</v>
      </c>
      <c r="AR157" s="18" t="s">
        <v>155</v>
      </c>
      <c r="AT157" s="18" t="s">
        <v>205</v>
      </c>
      <c r="AU157" s="18" t="s">
        <v>78</v>
      </c>
      <c r="AY157" s="18" t="s">
        <v>126</v>
      </c>
      <c r="BE157" s="145">
        <f t="shared" si="14"/>
        <v>0</v>
      </c>
      <c r="BF157" s="145">
        <f t="shared" si="15"/>
        <v>0</v>
      </c>
      <c r="BG157" s="145">
        <f t="shared" si="16"/>
        <v>0</v>
      </c>
      <c r="BH157" s="145">
        <f t="shared" si="17"/>
        <v>0</v>
      </c>
      <c r="BI157" s="145">
        <f t="shared" si="18"/>
        <v>0</v>
      </c>
      <c r="BJ157" s="18" t="s">
        <v>78</v>
      </c>
      <c r="BK157" s="145">
        <f t="shared" si="19"/>
        <v>0</v>
      </c>
      <c r="BL157" s="18" t="s">
        <v>82</v>
      </c>
      <c r="BM157" s="18" t="s">
        <v>274</v>
      </c>
    </row>
    <row r="158" spans="2:65" s="1" customFormat="1" ht="38.25" customHeight="1">
      <c r="B158" s="136"/>
      <c r="C158" s="146" t="s">
        <v>275</v>
      </c>
      <c r="D158" s="146" t="s">
        <v>205</v>
      </c>
      <c r="E158" s="147" t="s">
        <v>276</v>
      </c>
      <c r="F158" s="198" t="s">
        <v>277</v>
      </c>
      <c r="G158" s="198"/>
      <c r="H158" s="198"/>
      <c r="I158" s="198"/>
      <c r="J158" s="148" t="s">
        <v>241</v>
      </c>
      <c r="K158" s="149">
        <v>6</v>
      </c>
      <c r="L158" s="227"/>
      <c r="M158" s="227"/>
      <c r="N158" s="227">
        <f t="shared" si="10"/>
        <v>0</v>
      </c>
      <c r="O158" s="226"/>
      <c r="P158" s="226"/>
      <c r="Q158" s="226"/>
      <c r="R158" s="141"/>
      <c r="T158" s="142" t="s">
        <v>5</v>
      </c>
      <c r="U158" s="40" t="s">
        <v>36</v>
      </c>
      <c r="V158" s="143">
        <v>0</v>
      </c>
      <c r="W158" s="143">
        <f t="shared" si="11"/>
        <v>0</v>
      </c>
      <c r="X158" s="143">
        <v>0.43</v>
      </c>
      <c r="Y158" s="143">
        <f t="shared" si="12"/>
        <v>2.58</v>
      </c>
      <c r="Z158" s="143">
        <v>0</v>
      </c>
      <c r="AA158" s="144">
        <f t="shared" si="13"/>
        <v>0</v>
      </c>
      <c r="AR158" s="18" t="s">
        <v>155</v>
      </c>
      <c r="AT158" s="18" t="s">
        <v>205</v>
      </c>
      <c r="AU158" s="18" t="s">
        <v>78</v>
      </c>
      <c r="AY158" s="18" t="s">
        <v>126</v>
      </c>
      <c r="BE158" s="145">
        <f t="shared" si="14"/>
        <v>0</v>
      </c>
      <c r="BF158" s="145">
        <f t="shared" si="15"/>
        <v>0</v>
      </c>
      <c r="BG158" s="145">
        <f t="shared" si="16"/>
        <v>0</v>
      </c>
      <c r="BH158" s="145">
        <f t="shared" si="17"/>
        <v>0</v>
      </c>
      <c r="BI158" s="145">
        <f t="shared" si="18"/>
        <v>0</v>
      </c>
      <c r="BJ158" s="18" t="s">
        <v>78</v>
      </c>
      <c r="BK158" s="145">
        <f t="shared" si="19"/>
        <v>0</v>
      </c>
      <c r="BL158" s="18" t="s">
        <v>82</v>
      </c>
      <c r="BM158" s="18" t="s">
        <v>278</v>
      </c>
    </row>
    <row r="159" spans="2:65" s="1" customFormat="1" ht="38.25" customHeight="1">
      <c r="B159" s="136"/>
      <c r="C159" s="146" t="s">
        <v>279</v>
      </c>
      <c r="D159" s="146" t="s">
        <v>205</v>
      </c>
      <c r="E159" s="147" t="s">
        <v>280</v>
      </c>
      <c r="F159" s="198" t="s">
        <v>281</v>
      </c>
      <c r="G159" s="198"/>
      <c r="H159" s="198"/>
      <c r="I159" s="198"/>
      <c r="J159" s="148" t="s">
        <v>241</v>
      </c>
      <c r="K159" s="149">
        <v>2</v>
      </c>
      <c r="L159" s="227"/>
      <c r="M159" s="227"/>
      <c r="N159" s="227">
        <f t="shared" si="10"/>
        <v>0</v>
      </c>
      <c r="O159" s="226"/>
      <c r="P159" s="226"/>
      <c r="Q159" s="226"/>
      <c r="R159" s="141"/>
      <c r="T159" s="142" t="s">
        <v>5</v>
      </c>
      <c r="U159" s="40" t="s">
        <v>36</v>
      </c>
      <c r="V159" s="143">
        <v>0</v>
      </c>
      <c r="W159" s="143">
        <f t="shared" si="11"/>
        <v>0</v>
      </c>
      <c r="X159" s="143">
        <v>0.86</v>
      </c>
      <c r="Y159" s="143">
        <f t="shared" si="12"/>
        <v>1.72</v>
      </c>
      <c r="Z159" s="143">
        <v>0</v>
      </c>
      <c r="AA159" s="144">
        <f t="shared" si="13"/>
        <v>0</v>
      </c>
      <c r="AR159" s="18" t="s">
        <v>155</v>
      </c>
      <c r="AT159" s="18" t="s">
        <v>205</v>
      </c>
      <c r="AU159" s="18" t="s">
        <v>78</v>
      </c>
      <c r="AY159" s="18" t="s">
        <v>126</v>
      </c>
      <c r="BE159" s="145">
        <f t="shared" si="14"/>
        <v>0</v>
      </c>
      <c r="BF159" s="145">
        <f t="shared" si="15"/>
        <v>0</v>
      </c>
      <c r="BG159" s="145">
        <f t="shared" si="16"/>
        <v>0</v>
      </c>
      <c r="BH159" s="145">
        <f t="shared" si="17"/>
        <v>0</v>
      </c>
      <c r="BI159" s="145">
        <f t="shared" si="18"/>
        <v>0</v>
      </c>
      <c r="BJ159" s="18" t="s">
        <v>78</v>
      </c>
      <c r="BK159" s="145">
        <f t="shared" si="19"/>
        <v>0</v>
      </c>
      <c r="BL159" s="18" t="s">
        <v>82</v>
      </c>
      <c r="BM159" s="18" t="s">
        <v>282</v>
      </c>
    </row>
    <row r="160" spans="2:65" s="1" customFormat="1" ht="25.5" customHeight="1">
      <c r="B160" s="136"/>
      <c r="C160" s="137" t="s">
        <v>283</v>
      </c>
      <c r="D160" s="137" t="s">
        <v>127</v>
      </c>
      <c r="E160" s="138" t="s">
        <v>284</v>
      </c>
      <c r="F160" s="199" t="s">
        <v>285</v>
      </c>
      <c r="G160" s="199"/>
      <c r="H160" s="199"/>
      <c r="I160" s="199"/>
      <c r="J160" s="139" t="s">
        <v>241</v>
      </c>
      <c r="K160" s="140">
        <v>2</v>
      </c>
      <c r="L160" s="226"/>
      <c r="M160" s="226"/>
      <c r="N160" s="226">
        <f t="shared" si="10"/>
        <v>0</v>
      </c>
      <c r="O160" s="226"/>
      <c r="P160" s="226"/>
      <c r="Q160" s="226"/>
      <c r="R160" s="141"/>
      <c r="T160" s="142" t="s">
        <v>5</v>
      </c>
      <c r="U160" s="40" t="s">
        <v>36</v>
      </c>
      <c r="V160" s="143">
        <v>1.2100202</v>
      </c>
      <c r="W160" s="143">
        <f t="shared" si="11"/>
        <v>2.4200404</v>
      </c>
      <c r="X160" s="143">
        <v>7.0203000000000002E-3</v>
      </c>
      <c r="Y160" s="143">
        <f t="shared" si="12"/>
        <v>1.40406E-2</v>
      </c>
      <c r="Z160" s="143">
        <v>0</v>
      </c>
      <c r="AA160" s="144">
        <f t="shared" si="13"/>
        <v>0</v>
      </c>
      <c r="AR160" s="18" t="s">
        <v>82</v>
      </c>
      <c r="AT160" s="18" t="s">
        <v>127</v>
      </c>
      <c r="AU160" s="18" t="s">
        <v>78</v>
      </c>
      <c r="AY160" s="18" t="s">
        <v>126</v>
      </c>
      <c r="BE160" s="145">
        <f t="shared" si="14"/>
        <v>0</v>
      </c>
      <c r="BF160" s="145">
        <f t="shared" si="15"/>
        <v>0</v>
      </c>
      <c r="BG160" s="145">
        <f t="shared" si="16"/>
        <v>0</v>
      </c>
      <c r="BH160" s="145">
        <f t="shared" si="17"/>
        <v>0</v>
      </c>
      <c r="BI160" s="145">
        <f t="shared" si="18"/>
        <v>0</v>
      </c>
      <c r="BJ160" s="18" t="s">
        <v>78</v>
      </c>
      <c r="BK160" s="145">
        <f t="shared" si="19"/>
        <v>0</v>
      </c>
      <c r="BL160" s="18" t="s">
        <v>82</v>
      </c>
      <c r="BM160" s="18" t="s">
        <v>286</v>
      </c>
    </row>
    <row r="161" spans="2:65" s="1" customFormat="1" ht="16.5" customHeight="1">
      <c r="B161" s="136"/>
      <c r="C161" s="146" t="s">
        <v>287</v>
      </c>
      <c r="D161" s="146" t="s">
        <v>205</v>
      </c>
      <c r="E161" s="147" t="s">
        <v>288</v>
      </c>
      <c r="F161" s="198" t="s">
        <v>289</v>
      </c>
      <c r="G161" s="198"/>
      <c r="H161" s="198"/>
      <c r="I161" s="198"/>
      <c r="J161" s="148" t="s">
        <v>241</v>
      </c>
      <c r="K161" s="149">
        <v>2</v>
      </c>
      <c r="L161" s="227"/>
      <c r="M161" s="227"/>
      <c r="N161" s="227">
        <f t="shared" si="10"/>
        <v>0</v>
      </c>
      <c r="O161" s="226"/>
      <c r="P161" s="226"/>
      <c r="Q161" s="226"/>
      <c r="R161" s="141"/>
      <c r="T161" s="142" t="s">
        <v>5</v>
      </c>
      <c r="U161" s="40" t="s">
        <v>36</v>
      </c>
      <c r="V161" s="143">
        <v>0</v>
      </c>
      <c r="W161" s="143">
        <f t="shared" si="11"/>
        <v>0</v>
      </c>
      <c r="X161" s="143">
        <v>8.6400000000000005E-2</v>
      </c>
      <c r="Y161" s="143">
        <f t="shared" si="12"/>
        <v>0.17280000000000001</v>
      </c>
      <c r="Z161" s="143">
        <v>0</v>
      </c>
      <c r="AA161" s="144">
        <f t="shared" si="13"/>
        <v>0</v>
      </c>
      <c r="AR161" s="18" t="s">
        <v>155</v>
      </c>
      <c r="AT161" s="18" t="s">
        <v>205</v>
      </c>
      <c r="AU161" s="18" t="s">
        <v>78</v>
      </c>
      <c r="AY161" s="18" t="s">
        <v>126</v>
      </c>
      <c r="BE161" s="145">
        <f t="shared" si="14"/>
        <v>0</v>
      </c>
      <c r="BF161" s="145">
        <f t="shared" si="15"/>
        <v>0</v>
      </c>
      <c r="BG161" s="145">
        <f t="shared" si="16"/>
        <v>0</v>
      </c>
      <c r="BH161" s="145">
        <f t="shared" si="17"/>
        <v>0</v>
      </c>
      <c r="BI161" s="145">
        <f t="shared" si="18"/>
        <v>0</v>
      </c>
      <c r="BJ161" s="18" t="s">
        <v>78</v>
      </c>
      <c r="BK161" s="145">
        <f t="shared" si="19"/>
        <v>0</v>
      </c>
      <c r="BL161" s="18" t="s">
        <v>82</v>
      </c>
      <c r="BM161" s="18" t="s">
        <v>290</v>
      </c>
    </row>
    <row r="162" spans="2:65" s="1" customFormat="1" ht="38.25" customHeight="1">
      <c r="B162" s="136"/>
      <c r="C162" s="137" t="s">
        <v>291</v>
      </c>
      <c r="D162" s="137" t="s">
        <v>127</v>
      </c>
      <c r="E162" s="138" t="s">
        <v>292</v>
      </c>
      <c r="F162" s="199" t="s">
        <v>293</v>
      </c>
      <c r="G162" s="199"/>
      <c r="H162" s="199"/>
      <c r="I162" s="199"/>
      <c r="J162" s="139" t="s">
        <v>138</v>
      </c>
      <c r="K162" s="140">
        <v>7.5</v>
      </c>
      <c r="L162" s="226"/>
      <c r="M162" s="226"/>
      <c r="N162" s="226">
        <f t="shared" si="10"/>
        <v>0</v>
      </c>
      <c r="O162" s="226"/>
      <c r="P162" s="226"/>
      <c r="Q162" s="226"/>
      <c r="R162" s="141"/>
      <c r="T162" s="142" t="s">
        <v>5</v>
      </c>
      <c r="U162" s="40" t="s">
        <v>36</v>
      </c>
      <c r="V162" s="143">
        <v>1.4268400000000001</v>
      </c>
      <c r="W162" s="143">
        <f t="shared" si="11"/>
        <v>10.701300000000002</v>
      </c>
      <c r="X162" s="143">
        <v>2.23543</v>
      </c>
      <c r="Y162" s="143">
        <f t="shared" si="12"/>
        <v>16.765725</v>
      </c>
      <c r="Z162" s="143">
        <v>0</v>
      </c>
      <c r="AA162" s="144">
        <f t="shared" si="13"/>
        <v>0</v>
      </c>
      <c r="AR162" s="18" t="s">
        <v>82</v>
      </c>
      <c r="AT162" s="18" t="s">
        <v>127</v>
      </c>
      <c r="AU162" s="18" t="s">
        <v>78</v>
      </c>
      <c r="AY162" s="18" t="s">
        <v>126</v>
      </c>
      <c r="BE162" s="145">
        <f t="shared" si="14"/>
        <v>0</v>
      </c>
      <c r="BF162" s="145">
        <f t="shared" si="15"/>
        <v>0</v>
      </c>
      <c r="BG162" s="145">
        <f t="shared" si="16"/>
        <v>0</v>
      </c>
      <c r="BH162" s="145">
        <f t="shared" si="17"/>
        <v>0</v>
      </c>
      <c r="BI162" s="145">
        <f t="shared" si="18"/>
        <v>0</v>
      </c>
      <c r="BJ162" s="18" t="s">
        <v>78</v>
      </c>
      <c r="BK162" s="145">
        <f t="shared" si="19"/>
        <v>0</v>
      </c>
      <c r="BL162" s="18" t="s">
        <v>82</v>
      </c>
      <c r="BM162" s="18" t="s">
        <v>294</v>
      </c>
    </row>
    <row r="163" spans="2:65" s="9" customFormat="1" ht="29.85" customHeight="1">
      <c r="B163" s="125"/>
      <c r="C163" s="126"/>
      <c r="D163" s="135" t="s">
        <v>109</v>
      </c>
      <c r="E163" s="135"/>
      <c r="F163" s="135"/>
      <c r="G163" s="135"/>
      <c r="H163" s="135"/>
      <c r="I163" s="135"/>
      <c r="J163" s="135"/>
      <c r="K163" s="135"/>
      <c r="L163" s="135"/>
      <c r="M163" s="135"/>
      <c r="N163" s="228">
        <f>BK163</f>
        <v>0</v>
      </c>
      <c r="O163" s="229"/>
      <c r="P163" s="229"/>
      <c r="Q163" s="229"/>
      <c r="R163" s="128"/>
      <c r="T163" s="129"/>
      <c r="U163" s="126"/>
      <c r="V163" s="126"/>
      <c r="W163" s="130">
        <f>W164</f>
        <v>1.6E-2</v>
      </c>
      <c r="X163" s="126"/>
      <c r="Y163" s="130">
        <f>Y164</f>
        <v>0</v>
      </c>
      <c r="Z163" s="126"/>
      <c r="AA163" s="131">
        <f>AA164</f>
        <v>0</v>
      </c>
      <c r="AR163" s="132" t="s">
        <v>75</v>
      </c>
      <c r="AT163" s="133" t="s">
        <v>68</v>
      </c>
      <c r="AU163" s="133" t="s">
        <v>75</v>
      </c>
      <c r="AY163" s="132" t="s">
        <v>126</v>
      </c>
      <c r="BK163" s="134">
        <f>BK164</f>
        <v>0</v>
      </c>
    </row>
    <row r="164" spans="2:65" s="1" customFormat="1" ht="25.5" customHeight="1">
      <c r="B164" s="136"/>
      <c r="C164" s="137" t="s">
        <v>295</v>
      </c>
      <c r="D164" s="137" t="s">
        <v>127</v>
      </c>
      <c r="E164" s="138" t="s">
        <v>296</v>
      </c>
      <c r="F164" s="199" t="s">
        <v>297</v>
      </c>
      <c r="G164" s="199"/>
      <c r="H164" s="199"/>
      <c r="I164" s="199"/>
      <c r="J164" s="139" t="s">
        <v>241</v>
      </c>
      <c r="K164" s="140">
        <v>1</v>
      </c>
      <c r="L164" s="226"/>
      <c r="M164" s="226"/>
      <c r="N164" s="226">
        <f>ROUND(L164*K164,2)</f>
        <v>0</v>
      </c>
      <c r="O164" s="226"/>
      <c r="P164" s="226"/>
      <c r="Q164" s="226"/>
      <c r="R164" s="141"/>
      <c r="T164" s="142" t="s">
        <v>5</v>
      </c>
      <c r="U164" s="40" t="s">
        <v>36</v>
      </c>
      <c r="V164" s="143">
        <v>1.6E-2</v>
      </c>
      <c r="W164" s="143">
        <f>V164*K164</f>
        <v>1.6E-2</v>
      </c>
      <c r="X164" s="143">
        <v>0</v>
      </c>
      <c r="Y164" s="143">
        <f>X164*K164</f>
        <v>0</v>
      </c>
      <c r="Z164" s="143">
        <v>0</v>
      </c>
      <c r="AA164" s="144">
        <f>Z164*K164</f>
        <v>0</v>
      </c>
      <c r="AR164" s="18" t="s">
        <v>82</v>
      </c>
      <c r="AT164" s="18" t="s">
        <v>127</v>
      </c>
      <c r="AU164" s="18" t="s">
        <v>78</v>
      </c>
      <c r="AY164" s="18" t="s">
        <v>126</v>
      </c>
      <c r="BE164" s="145">
        <f>IF(U164="základná",N164,0)</f>
        <v>0</v>
      </c>
      <c r="BF164" s="145">
        <f>IF(U164="znížená",N164,0)</f>
        <v>0</v>
      </c>
      <c r="BG164" s="145">
        <f>IF(U164="zákl. prenesená",N164,0)</f>
        <v>0</v>
      </c>
      <c r="BH164" s="145">
        <f>IF(U164="zníž. prenesená",N164,0)</f>
        <v>0</v>
      </c>
      <c r="BI164" s="145">
        <f>IF(U164="nulová",N164,0)</f>
        <v>0</v>
      </c>
      <c r="BJ164" s="18" t="s">
        <v>78</v>
      </c>
      <c r="BK164" s="145">
        <f>ROUND(L164*K164,2)</f>
        <v>0</v>
      </c>
      <c r="BL164" s="18" t="s">
        <v>82</v>
      </c>
      <c r="BM164" s="18" t="s">
        <v>298</v>
      </c>
    </row>
    <row r="165" spans="2:65" s="9" customFormat="1" ht="29.85" customHeight="1">
      <c r="B165" s="125"/>
      <c r="C165" s="126"/>
      <c r="D165" s="135" t="s">
        <v>110</v>
      </c>
      <c r="E165" s="135"/>
      <c r="F165" s="135"/>
      <c r="G165" s="135"/>
      <c r="H165" s="135"/>
      <c r="I165" s="135"/>
      <c r="J165" s="135"/>
      <c r="K165" s="135"/>
      <c r="L165" s="135"/>
      <c r="M165" s="135"/>
      <c r="N165" s="228">
        <f>BK165</f>
        <v>0</v>
      </c>
      <c r="O165" s="229"/>
      <c r="P165" s="229"/>
      <c r="Q165" s="229"/>
      <c r="R165" s="128"/>
      <c r="T165" s="129"/>
      <c r="U165" s="126"/>
      <c r="V165" s="126"/>
      <c r="W165" s="130">
        <f>W166</f>
        <v>320.19993000000005</v>
      </c>
      <c r="X165" s="126"/>
      <c r="Y165" s="130">
        <f>Y166</f>
        <v>0</v>
      </c>
      <c r="Z165" s="126"/>
      <c r="AA165" s="131">
        <f>AA166</f>
        <v>0</v>
      </c>
      <c r="AR165" s="132" t="s">
        <v>75</v>
      </c>
      <c r="AT165" s="133" t="s">
        <v>68</v>
      </c>
      <c r="AU165" s="133" t="s">
        <v>75</v>
      </c>
      <c r="AY165" s="132" t="s">
        <v>126</v>
      </c>
      <c r="BK165" s="134">
        <f>BK166</f>
        <v>0</v>
      </c>
    </row>
    <row r="166" spans="2:65" s="1" customFormat="1" ht="38.25" customHeight="1">
      <c r="B166" s="136"/>
      <c r="C166" s="137" t="s">
        <v>299</v>
      </c>
      <c r="D166" s="137" t="s">
        <v>127</v>
      </c>
      <c r="E166" s="138" t="s">
        <v>300</v>
      </c>
      <c r="F166" s="199" t="s">
        <v>301</v>
      </c>
      <c r="G166" s="199"/>
      <c r="H166" s="199"/>
      <c r="I166" s="199"/>
      <c r="J166" s="139" t="s">
        <v>302</v>
      </c>
      <c r="K166" s="140">
        <v>248.21700000000001</v>
      </c>
      <c r="L166" s="226"/>
      <c r="M166" s="226"/>
      <c r="N166" s="226">
        <f>ROUND(L166*K166,2)</f>
        <v>0</v>
      </c>
      <c r="O166" s="226"/>
      <c r="P166" s="226"/>
      <c r="Q166" s="226"/>
      <c r="R166" s="141"/>
      <c r="T166" s="142" t="s">
        <v>5</v>
      </c>
      <c r="U166" s="150" t="s">
        <v>36</v>
      </c>
      <c r="V166" s="151">
        <v>1.29</v>
      </c>
      <c r="W166" s="151">
        <f>V166*K166</f>
        <v>320.19993000000005</v>
      </c>
      <c r="X166" s="151">
        <v>0</v>
      </c>
      <c r="Y166" s="151">
        <f>X166*K166</f>
        <v>0</v>
      </c>
      <c r="Z166" s="151">
        <v>0</v>
      </c>
      <c r="AA166" s="152">
        <f>Z166*K166</f>
        <v>0</v>
      </c>
      <c r="AR166" s="18" t="s">
        <v>82</v>
      </c>
      <c r="AT166" s="18" t="s">
        <v>127</v>
      </c>
      <c r="AU166" s="18" t="s">
        <v>78</v>
      </c>
      <c r="AY166" s="18" t="s">
        <v>126</v>
      </c>
      <c r="BE166" s="145">
        <f>IF(U166="základná",N166,0)</f>
        <v>0</v>
      </c>
      <c r="BF166" s="145">
        <f>IF(U166="znížená",N166,0)</f>
        <v>0</v>
      </c>
      <c r="BG166" s="145">
        <f>IF(U166="zákl. prenesená",N166,0)</f>
        <v>0</v>
      </c>
      <c r="BH166" s="145">
        <f>IF(U166="zníž. prenesená",N166,0)</f>
        <v>0</v>
      </c>
      <c r="BI166" s="145">
        <f>IF(U166="nulová",N166,0)</f>
        <v>0</v>
      </c>
      <c r="BJ166" s="18" t="s">
        <v>78</v>
      </c>
      <c r="BK166" s="145">
        <f>ROUND(L166*K166,2)</f>
        <v>0</v>
      </c>
      <c r="BL166" s="18" t="s">
        <v>82</v>
      </c>
      <c r="BM166" s="18" t="s">
        <v>303</v>
      </c>
    </row>
    <row r="167" spans="2:65" s="1" customFormat="1" ht="6.95" customHeight="1">
      <c r="B167" s="55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7"/>
    </row>
  </sheetData>
  <mergeCells count="194">
    <mergeCell ref="N153:Q153"/>
    <mergeCell ref="N154:Q154"/>
    <mergeCell ref="N155:Q155"/>
    <mergeCell ref="N156:Q156"/>
    <mergeCell ref="N157:Q157"/>
    <mergeCell ref="N158:Q158"/>
    <mergeCell ref="N159:Q159"/>
    <mergeCell ref="N160:Q160"/>
    <mergeCell ref="N128:Q128"/>
    <mergeCell ref="N131:Q131"/>
    <mergeCell ref="N129:Q129"/>
    <mergeCell ref="N130:Q130"/>
    <mergeCell ref="N132:Q132"/>
    <mergeCell ref="N133:Q133"/>
    <mergeCell ref="N134:Q134"/>
    <mergeCell ref="N135:Q135"/>
    <mergeCell ref="N136:Q136"/>
    <mergeCell ref="N137:Q137"/>
    <mergeCell ref="N138:Q138"/>
    <mergeCell ref="N139:Q139"/>
    <mergeCell ref="N141:Q141"/>
    <mergeCell ref="N140:Q140"/>
    <mergeCell ref="F148:I148"/>
    <mergeCell ref="F149:I149"/>
    <mergeCell ref="F150:I150"/>
    <mergeCell ref="F151:I151"/>
    <mergeCell ref="F152:I152"/>
    <mergeCell ref="F153:I153"/>
    <mergeCell ref="L136:M136"/>
    <mergeCell ref="L137:M137"/>
    <mergeCell ref="L138:M138"/>
    <mergeCell ref="L139:M139"/>
    <mergeCell ref="L141:M141"/>
    <mergeCell ref="L143:M143"/>
    <mergeCell ref="L144:M144"/>
    <mergeCell ref="L146:M146"/>
    <mergeCell ref="L147:M147"/>
    <mergeCell ref="L148:M148"/>
    <mergeCell ref="L149:M149"/>
    <mergeCell ref="L150:M150"/>
    <mergeCell ref="L151:M151"/>
    <mergeCell ref="L152:M152"/>
    <mergeCell ref="L153:M153"/>
    <mergeCell ref="F136:I136"/>
    <mergeCell ref="F137:I137"/>
    <mergeCell ref="F138:I138"/>
    <mergeCell ref="F139:I139"/>
    <mergeCell ref="F141:I141"/>
    <mergeCell ref="F143:I143"/>
    <mergeCell ref="F144:I144"/>
    <mergeCell ref="F146:I146"/>
    <mergeCell ref="F147:I147"/>
    <mergeCell ref="F131:I131"/>
    <mergeCell ref="F132:I132"/>
    <mergeCell ref="F133:I133"/>
    <mergeCell ref="F134:I134"/>
    <mergeCell ref="F135:I135"/>
    <mergeCell ref="L130:M130"/>
    <mergeCell ref="L131:M131"/>
    <mergeCell ref="L132:M132"/>
    <mergeCell ref="L133:M133"/>
    <mergeCell ref="L134:M134"/>
    <mergeCell ref="L135:M135"/>
    <mergeCell ref="F124:I124"/>
    <mergeCell ref="F123:I123"/>
    <mergeCell ref="F122:I122"/>
    <mergeCell ref="F125:I125"/>
    <mergeCell ref="F126:I126"/>
    <mergeCell ref="F127:I127"/>
    <mergeCell ref="F128:I128"/>
    <mergeCell ref="F129:I129"/>
    <mergeCell ref="F130:I130"/>
    <mergeCell ref="L126:M126"/>
    <mergeCell ref="L122:M122"/>
    <mergeCell ref="L123:M123"/>
    <mergeCell ref="L124:M124"/>
    <mergeCell ref="L125:M125"/>
    <mergeCell ref="L127:M127"/>
    <mergeCell ref="L128:M128"/>
    <mergeCell ref="L129:M129"/>
    <mergeCell ref="F119:I119"/>
    <mergeCell ref="F120:I120"/>
    <mergeCell ref="L119:M119"/>
    <mergeCell ref="N119:Q119"/>
    <mergeCell ref="L120:M120"/>
    <mergeCell ref="N120:Q120"/>
    <mergeCell ref="N121:Q121"/>
    <mergeCell ref="N122:Q122"/>
    <mergeCell ref="N123:Q123"/>
    <mergeCell ref="F121:I121"/>
    <mergeCell ref="L121:M121"/>
    <mergeCell ref="L161:M161"/>
    <mergeCell ref="L162:M162"/>
    <mergeCell ref="L164:M164"/>
    <mergeCell ref="L166:M166"/>
    <mergeCell ref="N162:Q162"/>
    <mergeCell ref="N161:Q161"/>
    <mergeCell ref="N164:Q164"/>
    <mergeCell ref="N166:Q166"/>
    <mergeCell ref="N163:Q163"/>
    <mergeCell ref="N165:Q165"/>
    <mergeCell ref="N117:Q117"/>
    <mergeCell ref="N118:Q118"/>
    <mergeCell ref="L155:M155"/>
    <mergeCell ref="L154:M154"/>
    <mergeCell ref="L156:M156"/>
    <mergeCell ref="L157:M157"/>
    <mergeCell ref="L158:M158"/>
    <mergeCell ref="L159:M159"/>
    <mergeCell ref="L160:M160"/>
    <mergeCell ref="N124:Q124"/>
    <mergeCell ref="N125:Q125"/>
    <mergeCell ref="N126:Q126"/>
    <mergeCell ref="N127:Q127"/>
    <mergeCell ref="N144:Q144"/>
    <mergeCell ref="N143:Q143"/>
    <mergeCell ref="N142:Q142"/>
    <mergeCell ref="N145:Q145"/>
    <mergeCell ref="N146:Q146"/>
    <mergeCell ref="N147:Q147"/>
    <mergeCell ref="N148:Q148"/>
    <mergeCell ref="N149:Q149"/>
    <mergeCell ref="N150:Q150"/>
    <mergeCell ref="N151:Q151"/>
    <mergeCell ref="N152:Q152"/>
    <mergeCell ref="F107:P107"/>
    <mergeCell ref="F108:P108"/>
    <mergeCell ref="M110:P110"/>
    <mergeCell ref="M112:Q112"/>
    <mergeCell ref="M113:Q113"/>
    <mergeCell ref="F115:I115"/>
    <mergeCell ref="L115:M115"/>
    <mergeCell ref="N115:Q115"/>
    <mergeCell ref="N116:Q116"/>
    <mergeCell ref="N90:Q90"/>
    <mergeCell ref="N91:Q91"/>
    <mergeCell ref="N92:Q92"/>
    <mergeCell ref="N93:Q93"/>
    <mergeCell ref="N94:Q94"/>
    <mergeCell ref="N97:Q97"/>
    <mergeCell ref="N95:Q95"/>
    <mergeCell ref="L99:Q99"/>
    <mergeCell ref="C105:Q105"/>
    <mergeCell ref="L38:P38"/>
    <mergeCell ref="C76:Q76"/>
    <mergeCell ref="F155:I155"/>
    <mergeCell ref="F154:I154"/>
    <mergeCell ref="H1:K1"/>
    <mergeCell ref="S2:AC2"/>
    <mergeCell ref="M27:P27"/>
    <mergeCell ref="M30:P30"/>
    <mergeCell ref="M28:P28"/>
    <mergeCell ref="H32:J32"/>
    <mergeCell ref="M32:P32"/>
    <mergeCell ref="H33:J33"/>
    <mergeCell ref="M33:P33"/>
    <mergeCell ref="O14:Q14"/>
    <mergeCell ref="O15:Q15"/>
    <mergeCell ref="F79:P79"/>
    <mergeCell ref="F78:P78"/>
    <mergeCell ref="M81:P81"/>
    <mergeCell ref="M83:Q83"/>
    <mergeCell ref="M84:Q84"/>
    <mergeCell ref="C86:G86"/>
    <mergeCell ref="N86:Q86"/>
    <mergeCell ref="N88:Q88"/>
    <mergeCell ref="N89:Q89"/>
    <mergeCell ref="O20:P20"/>
    <mergeCell ref="O21:P21"/>
    <mergeCell ref="E24:L24"/>
    <mergeCell ref="H34:J34"/>
    <mergeCell ref="M34:P34"/>
    <mergeCell ref="H35:J35"/>
    <mergeCell ref="M35:P35"/>
    <mergeCell ref="H36:J36"/>
    <mergeCell ref="M36:P36"/>
    <mergeCell ref="C2:Q2"/>
    <mergeCell ref="C4:Q4"/>
    <mergeCell ref="F6:P6"/>
    <mergeCell ref="F7:P7"/>
    <mergeCell ref="O9:P9"/>
    <mergeCell ref="O11:P11"/>
    <mergeCell ref="O12:P12"/>
    <mergeCell ref="O17:P17"/>
    <mergeCell ref="O18:P18"/>
    <mergeCell ref="F156:I156"/>
    <mergeCell ref="F157:I157"/>
    <mergeCell ref="F158:I158"/>
    <mergeCell ref="F159:I159"/>
    <mergeCell ref="F160:I160"/>
    <mergeCell ref="F161:I161"/>
    <mergeCell ref="F162:I162"/>
    <mergeCell ref="F164:I164"/>
    <mergeCell ref="F166:I166"/>
  </mergeCells>
  <hyperlinks>
    <hyperlink ref="F1:G1" location="C2" display="1) Krycí list rozpočtu"/>
    <hyperlink ref="H1:K1" location="C86" display="2) Rekapitulácia rozpočtu"/>
    <hyperlink ref="L1" location="C115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65"/>
  <sheetViews>
    <sheetView showGridLines="0" tabSelected="1" workbookViewId="0">
      <pane ySplit="1" topLeftCell="A74" activePane="bottomLeft" state="frozen"/>
      <selection pane="bottomLeft" activeCell="L122" sqref="L122:M164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00"/>
      <c r="B1" s="11"/>
      <c r="C1" s="11"/>
      <c r="D1" s="12" t="s">
        <v>1</v>
      </c>
      <c r="E1" s="11"/>
      <c r="F1" s="13" t="s">
        <v>89</v>
      </c>
      <c r="G1" s="13"/>
      <c r="H1" s="207" t="s">
        <v>90</v>
      </c>
      <c r="I1" s="207"/>
      <c r="J1" s="207"/>
      <c r="K1" s="207"/>
      <c r="L1" s="13" t="s">
        <v>91</v>
      </c>
      <c r="M1" s="11"/>
      <c r="N1" s="11"/>
      <c r="O1" s="12" t="s">
        <v>92</v>
      </c>
      <c r="P1" s="11"/>
      <c r="Q1" s="11"/>
      <c r="R1" s="11"/>
      <c r="S1" s="13" t="s">
        <v>93</v>
      </c>
      <c r="T1" s="13"/>
      <c r="U1" s="100"/>
      <c r="V1" s="100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161" t="s">
        <v>7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S2" s="169" t="s">
        <v>8</v>
      </c>
      <c r="T2" s="170"/>
      <c r="U2" s="170"/>
      <c r="V2" s="170"/>
      <c r="W2" s="170"/>
      <c r="X2" s="170"/>
      <c r="Y2" s="170"/>
      <c r="Z2" s="170"/>
      <c r="AA2" s="170"/>
      <c r="AB2" s="170"/>
      <c r="AC2" s="170"/>
      <c r="AT2" s="18" t="s">
        <v>79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69</v>
      </c>
    </row>
    <row r="4" spans="1:66" ht="36.950000000000003" customHeight="1">
      <c r="B4" s="22"/>
      <c r="C4" s="163" t="s">
        <v>94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23"/>
      <c r="T4" s="17" t="s">
        <v>12</v>
      </c>
      <c r="AT4" s="18" t="s">
        <v>6</v>
      </c>
    </row>
    <row r="5" spans="1:66" ht="6.95" customHeight="1">
      <c r="B5" s="22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3"/>
    </row>
    <row r="6" spans="1:66" ht="25.35" customHeight="1">
      <c r="B6" s="22"/>
      <c r="C6" s="24"/>
      <c r="D6" s="28" t="s">
        <v>15</v>
      </c>
      <c r="E6" s="24"/>
      <c r="F6" s="200" t="str">
        <f>'Rekapitulácia stavby'!K6</f>
        <v>Rozšírenie stokovej siete v obci Červený Kláštor – lokalita Kvašné lúky a Rybníky – 2. časť</v>
      </c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4"/>
      <c r="R6" s="23"/>
    </row>
    <row r="7" spans="1:66" s="1" customFormat="1" ht="32.85" customHeight="1">
      <c r="B7" s="31"/>
      <c r="C7" s="32"/>
      <c r="D7" s="27" t="s">
        <v>95</v>
      </c>
      <c r="E7" s="32"/>
      <c r="F7" s="232" t="s">
        <v>478</v>
      </c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32"/>
      <c r="R7" s="33"/>
    </row>
    <row r="8" spans="1:66" s="1" customFormat="1" ht="14.45" customHeight="1">
      <c r="B8" s="31"/>
      <c r="C8" s="32"/>
      <c r="D8" s="28" t="s">
        <v>16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17</v>
      </c>
      <c r="N8" s="32"/>
      <c r="O8" s="26" t="s">
        <v>5</v>
      </c>
      <c r="P8" s="32"/>
      <c r="Q8" s="32"/>
      <c r="R8" s="33"/>
    </row>
    <row r="9" spans="1:66" s="1" customFormat="1" ht="14.45" customHeight="1">
      <c r="B9" s="31"/>
      <c r="C9" s="32"/>
      <c r="D9" s="28" t="s">
        <v>18</v>
      </c>
      <c r="E9" s="32"/>
      <c r="F9" s="26" t="s">
        <v>19</v>
      </c>
      <c r="G9" s="32"/>
      <c r="H9" s="32"/>
      <c r="I9" s="32"/>
      <c r="J9" s="32"/>
      <c r="K9" s="32"/>
      <c r="L9" s="32"/>
      <c r="M9" s="28" t="s">
        <v>20</v>
      </c>
      <c r="N9" s="32"/>
      <c r="O9" s="188" t="str">
        <f>'Rekapitulácia stavby'!AN8</f>
        <v>vyplní uchádzač</v>
      </c>
      <c r="P9" s="188"/>
      <c r="Q9" s="32"/>
      <c r="R9" s="33"/>
    </row>
    <row r="10" spans="1:66" s="1" customFormat="1" ht="10.9" customHeight="1">
      <c r="B10" s="31"/>
      <c r="C10" s="32"/>
      <c r="D10" s="32"/>
      <c r="E10" s="32" t="str">
        <f>'Rekapitulácia stavby'!K8</f>
        <v>Červený Kláštor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>
      <c r="B11" s="31"/>
      <c r="C11" s="32"/>
      <c r="D11" s="28" t="s">
        <v>21</v>
      </c>
      <c r="E11" s="32"/>
      <c r="F11" s="32"/>
      <c r="G11" s="32"/>
      <c r="H11" s="32"/>
      <c r="I11" s="32"/>
      <c r="J11" s="32"/>
      <c r="K11" s="32"/>
      <c r="L11" s="32"/>
      <c r="M11" s="28" t="s">
        <v>22</v>
      </c>
      <c r="N11" s="32"/>
      <c r="O11" s="165" t="s">
        <v>5</v>
      </c>
      <c r="P11" s="165"/>
      <c r="Q11" s="32"/>
      <c r="R11" s="33"/>
    </row>
    <row r="12" spans="1:66" s="1" customFormat="1" ht="18" customHeight="1">
      <c r="B12" s="31"/>
      <c r="C12" s="32"/>
      <c r="D12" s="32"/>
      <c r="E12" s="26" t="s">
        <v>23</v>
      </c>
      <c r="F12" s="32"/>
      <c r="G12" s="32"/>
      <c r="H12" s="32"/>
      <c r="I12" s="32"/>
      <c r="J12" s="32"/>
      <c r="K12" s="32"/>
      <c r="L12" s="32"/>
      <c r="M12" s="28" t="s">
        <v>24</v>
      </c>
      <c r="N12" s="32"/>
      <c r="O12" s="165" t="s">
        <v>5</v>
      </c>
      <c r="P12" s="165"/>
      <c r="Q12" s="32"/>
      <c r="R12" s="33"/>
    </row>
    <row r="13" spans="1:66" s="1" customFormat="1" ht="6.95" customHeight="1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>
      <c r="B14" s="31"/>
      <c r="C14" s="32"/>
      <c r="D14" s="28" t="s">
        <v>25</v>
      </c>
      <c r="E14" s="32"/>
      <c r="F14" s="32"/>
      <c r="G14" s="32"/>
      <c r="H14" s="32"/>
      <c r="I14" s="32"/>
      <c r="J14" s="32"/>
      <c r="K14" s="32"/>
      <c r="L14" s="32"/>
      <c r="M14" s="28" t="s">
        <v>22</v>
      </c>
      <c r="N14" s="32"/>
      <c r="O14" s="165" t="str">
        <f>'Rekapitulácia stavby'!AN13</f>
        <v>vyplní uchádzač</v>
      </c>
      <c r="P14" s="165"/>
      <c r="Q14" s="32"/>
      <c r="R14" s="33"/>
    </row>
    <row r="15" spans="1:66" s="1" customFormat="1" ht="18" customHeight="1">
      <c r="B15" s="31"/>
      <c r="C15" s="32"/>
      <c r="D15" s="32"/>
      <c r="E15" s="26" t="str">
        <f>'Rekapitulácia stavby'!E14</f>
        <v>vyplní uchádzač</v>
      </c>
      <c r="F15" s="32"/>
      <c r="G15" s="32"/>
      <c r="H15" s="32"/>
      <c r="I15" s="32"/>
      <c r="J15" s="32"/>
      <c r="K15" s="32"/>
      <c r="L15" s="32"/>
      <c r="M15" s="28" t="s">
        <v>24</v>
      </c>
      <c r="N15" s="32"/>
      <c r="O15" s="165" t="str">
        <f>'Rekapitulácia stavby'!AN14</f>
        <v>vyplní uchádzač</v>
      </c>
      <c r="P15" s="165"/>
      <c r="Q15" s="32"/>
      <c r="R15" s="33"/>
    </row>
    <row r="16" spans="1:66" s="1" customFormat="1" ht="6.95" customHeight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>
      <c r="B17" s="31"/>
      <c r="C17" s="32"/>
      <c r="D17" s="28" t="s">
        <v>27</v>
      </c>
      <c r="E17" s="32"/>
      <c r="F17" s="32"/>
      <c r="G17" s="32"/>
      <c r="H17" s="32"/>
      <c r="I17" s="32"/>
      <c r="J17" s="32"/>
      <c r="K17" s="32"/>
      <c r="L17" s="32"/>
      <c r="M17" s="28" t="s">
        <v>22</v>
      </c>
      <c r="N17" s="32"/>
      <c r="O17" s="165">
        <f>IF('Rekapitulácia stavby'!AN16="","",'Rekapitulácia stavby'!AN16)</f>
        <v>31677550</v>
      </c>
      <c r="P17" s="165"/>
      <c r="Q17" s="32"/>
      <c r="R17" s="33"/>
    </row>
    <row r="18" spans="2:18" s="1" customFormat="1" ht="18" customHeight="1">
      <c r="B18" s="31"/>
      <c r="C18" s="32"/>
      <c r="D18" s="32"/>
      <c r="E18" s="26" t="str">
        <f>IF('Rekapitulácia stavby'!E17="","",'Rekapitulácia stavby'!E17)</f>
        <v>PROX T.E.C. Poprad, spol s r.o.</v>
      </c>
      <c r="F18" s="32"/>
      <c r="G18" s="32"/>
      <c r="H18" s="32"/>
      <c r="I18" s="32"/>
      <c r="J18" s="32"/>
      <c r="K18" s="32"/>
      <c r="L18" s="32"/>
      <c r="M18" s="28" t="s">
        <v>24</v>
      </c>
      <c r="N18" s="32"/>
      <c r="O18" s="165" t="str">
        <f>IF('Rekapitulácia stavby'!AN17="","",'Rekapitulácia stavby'!AN17)</f>
        <v>SK2020513891</v>
      </c>
      <c r="P18" s="165"/>
      <c r="Q18" s="32"/>
      <c r="R18" s="33"/>
    </row>
    <row r="19" spans="2:18" s="1" customFormat="1" ht="6.95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>
      <c r="B20" s="31"/>
      <c r="C20" s="32"/>
      <c r="D20" s="28" t="s">
        <v>28</v>
      </c>
      <c r="E20" s="32"/>
      <c r="F20" s="32"/>
      <c r="G20" s="32"/>
      <c r="H20" s="32"/>
      <c r="I20" s="32"/>
      <c r="J20" s="32"/>
      <c r="K20" s="32"/>
      <c r="L20" s="32"/>
      <c r="M20" s="28" t="s">
        <v>22</v>
      </c>
      <c r="N20" s="32"/>
      <c r="O20" s="165" t="s">
        <v>5</v>
      </c>
      <c r="P20" s="165"/>
      <c r="Q20" s="32"/>
      <c r="R20" s="33"/>
    </row>
    <row r="21" spans="2:18" s="1" customFormat="1" ht="18" customHeight="1">
      <c r="B21" s="31"/>
      <c r="C21" s="32"/>
      <c r="D21" s="32"/>
      <c r="E21" s="26" t="s">
        <v>19</v>
      </c>
      <c r="F21" s="32"/>
      <c r="G21" s="32"/>
      <c r="H21" s="32"/>
      <c r="I21" s="32"/>
      <c r="J21" s="32"/>
      <c r="K21" s="32"/>
      <c r="L21" s="32"/>
      <c r="M21" s="28" t="s">
        <v>24</v>
      </c>
      <c r="N21" s="32"/>
      <c r="O21" s="165" t="s">
        <v>5</v>
      </c>
      <c r="P21" s="165"/>
      <c r="Q21" s="32"/>
      <c r="R21" s="33"/>
    </row>
    <row r="22" spans="2:18" s="1" customFormat="1" ht="6.95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>
      <c r="B23" s="31"/>
      <c r="C23" s="32"/>
      <c r="D23" s="28" t="s">
        <v>29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16.5" customHeight="1">
      <c r="B24" s="31"/>
      <c r="C24" s="32"/>
      <c r="D24" s="32"/>
      <c r="E24" s="173" t="s">
        <v>5</v>
      </c>
      <c r="F24" s="173"/>
      <c r="G24" s="173"/>
      <c r="H24" s="173"/>
      <c r="I24" s="173"/>
      <c r="J24" s="173"/>
      <c r="K24" s="173"/>
      <c r="L24" s="173"/>
      <c r="M24" s="32"/>
      <c r="N24" s="32"/>
      <c r="O24" s="32"/>
      <c r="P24" s="32"/>
      <c r="Q24" s="32"/>
      <c r="R24" s="33"/>
    </row>
    <row r="25" spans="2:18" s="1" customFormat="1" ht="6.95" customHeight="1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>
      <c r="B27" s="31"/>
      <c r="C27" s="32"/>
      <c r="D27" s="101" t="s">
        <v>97</v>
      </c>
      <c r="E27" s="32"/>
      <c r="F27" s="32"/>
      <c r="G27" s="32"/>
      <c r="H27" s="32"/>
      <c r="I27" s="32"/>
      <c r="J27" s="32"/>
      <c r="K27" s="32"/>
      <c r="L27" s="32"/>
      <c r="M27" s="174">
        <f>N88</f>
        <v>0</v>
      </c>
      <c r="N27" s="174"/>
      <c r="O27" s="174"/>
      <c r="P27" s="174"/>
      <c r="Q27" s="32"/>
      <c r="R27" s="33"/>
    </row>
    <row r="28" spans="2:18" s="1" customFormat="1" ht="14.45" customHeight="1">
      <c r="B28" s="31"/>
      <c r="C28" s="32"/>
      <c r="D28" s="30" t="s">
        <v>98</v>
      </c>
      <c r="E28" s="32"/>
      <c r="F28" s="32"/>
      <c r="G28" s="32"/>
      <c r="H28" s="32"/>
      <c r="I28" s="32"/>
      <c r="J28" s="32"/>
      <c r="K28" s="32"/>
      <c r="L28" s="32"/>
      <c r="M28" s="174">
        <f>N100</f>
        <v>0</v>
      </c>
      <c r="N28" s="174"/>
      <c r="O28" s="174"/>
      <c r="P28" s="174"/>
      <c r="Q28" s="32"/>
      <c r="R28" s="33"/>
    </row>
    <row r="29" spans="2:18" s="1" customFormat="1" ht="6.95" customHeight="1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>
      <c r="B30" s="31"/>
      <c r="C30" s="32"/>
      <c r="D30" s="102" t="s">
        <v>32</v>
      </c>
      <c r="E30" s="32"/>
      <c r="F30" s="32"/>
      <c r="G30" s="32"/>
      <c r="H30" s="32"/>
      <c r="I30" s="32"/>
      <c r="J30" s="32"/>
      <c r="K30" s="32"/>
      <c r="L30" s="32"/>
      <c r="M30" s="208">
        <f>ROUND(M27+M28,2)</f>
        <v>0</v>
      </c>
      <c r="N30" s="202"/>
      <c r="O30" s="202"/>
      <c r="P30" s="202"/>
      <c r="Q30" s="32"/>
      <c r="R30" s="33"/>
    </row>
    <row r="31" spans="2:18" s="1" customFormat="1" ht="6.95" customHeight="1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>
      <c r="B32" s="31"/>
      <c r="C32" s="32"/>
      <c r="D32" s="38" t="s">
        <v>33</v>
      </c>
      <c r="E32" s="38" t="s">
        <v>34</v>
      </c>
      <c r="F32" s="39">
        <v>0.2</v>
      </c>
      <c r="G32" s="103" t="s">
        <v>35</v>
      </c>
      <c r="H32" s="204">
        <f>ROUND((SUM(BE100:BE101)+SUM(BE119:BE164)), 2)</f>
        <v>0</v>
      </c>
      <c r="I32" s="202"/>
      <c r="J32" s="202"/>
      <c r="K32" s="32"/>
      <c r="L32" s="32"/>
      <c r="M32" s="204">
        <f>ROUND(ROUND((SUM(BE100:BE101)+SUM(BE119:BE164)), 2)*F32, 2)</f>
        <v>0</v>
      </c>
      <c r="N32" s="202"/>
      <c r="O32" s="202"/>
      <c r="P32" s="202"/>
      <c r="Q32" s="32"/>
      <c r="R32" s="33"/>
    </row>
    <row r="33" spans="2:18" s="1" customFormat="1" ht="14.45" customHeight="1">
      <c r="B33" s="31"/>
      <c r="C33" s="32"/>
      <c r="D33" s="32"/>
      <c r="E33" s="38" t="s">
        <v>36</v>
      </c>
      <c r="F33" s="39">
        <v>0.2</v>
      </c>
      <c r="G33" s="103" t="s">
        <v>35</v>
      </c>
      <c r="H33" s="204">
        <f>ROUND((SUM(BF100:BF101)+SUM(BF119:BF164)), 2)</f>
        <v>0</v>
      </c>
      <c r="I33" s="202"/>
      <c r="J33" s="202"/>
      <c r="K33" s="32"/>
      <c r="L33" s="32"/>
      <c r="M33" s="204">
        <f>ROUND(ROUND((SUM(BF100:BF101)+SUM(BF119:BF164)), 2)*F33, 2)</f>
        <v>0</v>
      </c>
      <c r="N33" s="202"/>
      <c r="O33" s="202"/>
      <c r="P33" s="202"/>
      <c r="Q33" s="32"/>
      <c r="R33" s="33"/>
    </row>
    <row r="34" spans="2:18" s="1" customFormat="1" ht="14.45" hidden="1" customHeight="1">
      <c r="B34" s="31"/>
      <c r="C34" s="32"/>
      <c r="D34" s="32"/>
      <c r="E34" s="38" t="s">
        <v>37</v>
      </c>
      <c r="F34" s="39">
        <v>0.2</v>
      </c>
      <c r="G34" s="103" t="s">
        <v>35</v>
      </c>
      <c r="H34" s="204">
        <f>ROUND((SUM(BG100:BG101)+SUM(BG119:BG164)), 2)</f>
        <v>0</v>
      </c>
      <c r="I34" s="202"/>
      <c r="J34" s="202"/>
      <c r="K34" s="32"/>
      <c r="L34" s="32"/>
      <c r="M34" s="204">
        <v>0</v>
      </c>
      <c r="N34" s="202"/>
      <c r="O34" s="202"/>
      <c r="P34" s="202"/>
      <c r="Q34" s="32"/>
      <c r="R34" s="33"/>
    </row>
    <row r="35" spans="2:18" s="1" customFormat="1" ht="14.45" hidden="1" customHeight="1">
      <c r="B35" s="31"/>
      <c r="C35" s="32"/>
      <c r="D35" s="32"/>
      <c r="E35" s="38" t="s">
        <v>38</v>
      </c>
      <c r="F35" s="39">
        <v>0.2</v>
      </c>
      <c r="G35" s="103" t="s">
        <v>35</v>
      </c>
      <c r="H35" s="204">
        <f>ROUND((SUM(BH100:BH101)+SUM(BH119:BH164)), 2)</f>
        <v>0</v>
      </c>
      <c r="I35" s="202"/>
      <c r="J35" s="202"/>
      <c r="K35" s="32"/>
      <c r="L35" s="32"/>
      <c r="M35" s="204">
        <v>0</v>
      </c>
      <c r="N35" s="202"/>
      <c r="O35" s="202"/>
      <c r="P35" s="202"/>
      <c r="Q35" s="32"/>
      <c r="R35" s="33"/>
    </row>
    <row r="36" spans="2:18" s="1" customFormat="1" ht="14.45" hidden="1" customHeight="1">
      <c r="B36" s="31"/>
      <c r="C36" s="32"/>
      <c r="D36" s="32"/>
      <c r="E36" s="38" t="s">
        <v>39</v>
      </c>
      <c r="F36" s="39">
        <v>0</v>
      </c>
      <c r="G36" s="103" t="s">
        <v>35</v>
      </c>
      <c r="H36" s="204">
        <f>ROUND((SUM(BI100:BI101)+SUM(BI119:BI164)), 2)</f>
        <v>0</v>
      </c>
      <c r="I36" s="202"/>
      <c r="J36" s="202"/>
      <c r="K36" s="32"/>
      <c r="L36" s="32"/>
      <c r="M36" s="204">
        <v>0</v>
      </c>
      <c r="N36" s="202"/>
      <c r="O36" s="202"/>
      <c r="P36" s="202"/>
      <c r="Q36" s="32"/>
      <c r="R36" s="33"/>
    </row>
    <row r="37" spans="2:18" s="1" customFormat="1" ht="6.95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>
      <c r="B38" s="31"/>
      <c r="C38" s="99"/>
      <c r="D38" s="104" t="s">
        <v>40</v>
      </c>
      <c r="E38" s="70"/>
      <c r="F38" s="70"/>
      <c r="G38" s="105" t="s">
        <v>41</v>
      </c>
      <c r="H38" s="106" t="s">
        <v>42</v>
      </c>
      <c r="I38" s="70"/>
      <c r="J38" s="70"/>
      <c r="K38" s="70"/>
      <c r="L38" s="205">
        <f>SUM(M30:M36)</f>
        <v>0</v>
      </c>
      <c r="M38" s="205"/>
      <c r="N38" s="205"/>
      <c r="O38" s="205"/>
      <c r="P38" s="206"/>
      <c r="Q38" s="99"/>
      <c r="R38" s="33"/>
    </row>
    <row r="39" spans="2:18" s="1" customFormat="1" ht="14.45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3"/>
    </row>
    <row r="42" spans="2:18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3"/>
    </row>
    <row r="43" spans="2:18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3"/>
    </row>
    <row r="44" spans="2:18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3"/>
    </row>
    <row r="45" spans="2:18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3"/>
    </row>
    <row r="46" spans="2:18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3"/>
    </row>
    <row r="47" spans="2:18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3"/>
    </row>
    <row r="48" spans="2:18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3"/>
    </row>
    <row r="49" spans="2:18">
      <c r="B49" s="22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3"/>
    </row>
    <row r="50" spans="2:18" s="1" customFormat="1" ht="15">
      <c r="B50" s="31"/>
      <c r="C50" s="32"/>
      <c r="D50" s="46" t="s">
        <v>43</v>
      </c>
      <c r="E50" s="47"/>
      <c r="F50" s="47"/>
      <c r="G50" s="47"/>
      <c r="H50" s="48"/>
      <c r="I50" s="32"/>
      <c r="J50" s="46" t="s">
        <v>44</v>
      </c>
      <c r="K50" s="47"/>
      <c r="L50" s="47"/>
      <c r="M50" s="47"/>
      <c r="N50" s="47"/>
      <c r="O50" s="47"/>
      <c r="P50" s="48"/>
      <c r="Q50" s="32"/>
      <c r="R50" s="33"/>
    </row>
    <row r="51" spans="2:18">
      <c r="B51" s="22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3"/>
    </row>
    <row r="52" spans="2:18">
      <c r="B52" s="22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3"/>
    </row>
    <row r="53" spans="2:18">
      <c r="B53" s="22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3"/>
    </row>
    <row r="54" spans="2:18">
      <c r="B54" s="22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3"/>
    </row>
    <row r="55" spans="2:18">
      <c r="B55" s="22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3"/>
    </row>
    <row r="56" spans="2:18">
      <c r="B56" s="22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3"/>
    </row>
    <row r="57" spans="2:18">
      <c r="B57" s="22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3"/>
    </row>
    <row r="58" spans="2:18">
      <c r="B58" s="22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3"/>
    </row>
    <row r="59" spans="2:18" s="1" customFormat="1" ht="15">
      <c r="B59" s="31"/>
      <c r="C59" s="32"/>
      <c r="D59" s="51" t="s">
        <v>45</v>
      </c>
      <c r="E59" s="52"/>
      <c r="F59" s="52"/>
      <c r="G59" s="53" t="s">
        <v>46</v>
      </c>
      <c r="H59" s="54"/>
      <c r="I59" s="32"/>
      <c r="J59" s="51" t="s">
        <v>45</v>
      </c>
      <c r="K59" s="52"/>
      <c r="L59" s="52"/>
      <c r="M59" s="52"/>
      <c r="N59" s="53" t="s">
        <v>46</v>
      </c>
      <c r="O59" s="52"/>
      <c r="P59" s="54"/>
      <c r="Q59" s="32"/>
      <c r="R59" s="33"/>
    </row>
    <row r="60" spans="2:18">
      <c r="B60" s="22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3"/>
    </row>
    <row r="61" spans="2:18" s="1" customFormat="1" ht="15">
      <c r="B61" s="31"/>
      <c r="C61" s="32"/>
      <c r="D61" s="46" t="s">
        <v>47</v>
      </c>
      <c r="E61" s="47"/>
      <c r="F61" s="47"/>
      <c r="G61" s="47"/>
      <c r="H61" s="48"/>
      <c r="I61" s="32"/>
      <c r="J61" s="46" t="s">
        <v>48</v>
      </c>
      <c r="K61" s="47"/>
      <c r="L61" s="47"/>
      <c r="M61" s="47"/>
      <c r="N61" s="47"/>
      <c r="O61" s="47"/>
      <c r="P61" s="48"/>
      <c r="Q61" s="32"/>
      <c r="R61" s="33"/>
    </row>
    <row r="62" spans="2:18">
      <c r="B62" s="22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3"/>
    </row>
    <row r="63" spans="2:18">
      <c r="B63" s="22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3"/>
    </row>
    <row r="64" spans="2:18">
      <c r="B64" s="22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3"/>
    </row>
    <row r="65" spans="2:18">
      <c r="B65" s="22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3"/>
    </row>
    <row r="66" spans="2:18">
      <c r="B66" s="22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3"/>
    </row>
    <row r="67" spans="2:18">
      <c r="B67" s="22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3"/>
    </row>
    <row r="68" spans="2:18">
      <c r="B68" s="22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3"/>
    </row>
    <row r="69" spans="2:18">
      <c r="B69" s="22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3"/>
    </row>
    <row r="70" spans="2:18" s="1" customFormat="1" ht="15">
      <c r="B70" s="31"/>
      <c r="C70" s="32"/>
      <c r="D70" s="51" t="s">
        <v>45</v>
      </c>
      <c r="E70" s="52"/>
      <c r="F70" s="52"/>
      <c r="G70" s="53" t="s">
        <v>46</v>
      </c>
      <c r="H70" s="54"/>
      <c r="I70" s="32"/>
      <c r="J70" s="51" t="s">
        <v>45</v>
      </c>
      <c r="K70" s="52"/>
      <c r="L70" s="52"/>
      <c r="M70" s="52"/>
      <c r="N70" s="53" t="s">
        <v>46</v>
      </c>
      <c r="O70" s="52"/>
      <c r="P70" s="54"/>
      <c r="Q70" s="32"/>
      <c r="R70" s="33"/>
    </row>
    <row r="71" spans="2:18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>
      <c r="B76" s="31"/>
      <c r="C76" s="163" t="s">
        <v>99</v>
      </c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33"/>
    </row>
    <row r="77" spans="2:18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>
      <c r="B78" s="31"/>
      <c r="C78" s="28" t="s">
        <v>15</v>
      </c>
      <c r="D78" s="32"/>
      <c r="E78" s="32"/>
      <c r="F78" s="200" t="str">
        <f>F6</f>
        <v>Rozšírenie stokovej siete v obci Červený Kláštor – lokalita Kvašné lúky a Rybníky – 2. časť</v>
      </c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32"/>
      <c r="R78" s="33"/>
    </row>
    <row r="79" spans="2:18" s="1" customFormat="1" ht="36.950000000000003" customHeight="1">
      <c r="B79" s="31"/>
      <c r="C79" s="65" t="s">
        <v>95</v>
      </c>
      <c r="D79" s="32"/>
      <c r="E79" s="32"/>
      <c r="F79" s="182" t="str">
        <f>F7</f>
        <v>2 - SO 01 Stavebné práce pre osadenie ČS a bezpečnostný prepad</v>
      </c>
      <c r="G79" s="202"/>
      <c r="H79" s="202"/>
      <c r="I79" s="202"/>
      <c r="J79" s="202"/>
      <c r="K79" s="202"/>
      <c r="L79" s="202"/>
      <c r="M79" s="202"/>
      <c r="N79" s="202"/>
      <c r="O79" s="202"/>
      <c r="P79" s="202"/>
      <c r="Q79" s="32"/>
      <c r="R79" s="33"/>
    </row>
    <row r="80" spans="2:18" s="1" customFormat="1" ht="6.95" customHeight="1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>
      <c r="B81" s="31"/>
      <c r="C81" s="28" t="s">
        <v>18</v>
      </c>
      <c r="D81" s="32"/>
      <c r="E81" s="32"/>
      <c r="F81" s="26" t="str">
        <f>'Rekapitulácia stavby'!K8</f>
        <v>Červený Kláštor</v>
      </c>
      <c r="G81" s="32"/>
      <c r="H81" s="32"/>
      <c r="I81" s="32"/>
      <c r="J81" s="32"/>
      <c r="K81" s="28" t="s">
        <v>20</v>
      </c>
      <c r="L81" s="32"/>
      <c r="M81" s="188" t="str">
        <f>IF(O9="","",O9)</f>
        <v>vyplní uchádzač</v>
      </c>
      <c r="N81" s="188"/>
      <c r="O81" s="188"/>
      <c r="P81" s="188"/>
      <c r="Q81" s="32"/>
      <c r="R81" s="33"/>
    </row>
    <row r="82" spans="2:47" s="1" customFormat="1" ht="6.95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5">
      <c r="B83" s="31"/>
      <c r="C83" s="28" t="s">
        <v>21</v>
      </c>
      <c r="D83" s="32"/>
      <c r="E83" s="32"/>
      <c r="F83" s="26" t="str">
        <f>E12</f>
        <v>Obec Červený Kláštor</v>
      </c>
      <c r="G83" s="32"/>
      <c r="H83" s="32"/>
      <c r="I83" s="32"/>
      <c r="J83" s="32"/>
      <c r="K83" s="28" t="s">
        <v>27</v>
      </c>
      <c r="L83" s="32"/>
      <c r="M83" s="165" t="str">
        <f>E18</f>
        <v>PROX T.E.C. Poprad, spol s r.o.</v>
      </c>
      <c r="N83" s="165"/>
      <c r="O83" s="165"/>
      <c r="P83" s="165"/>
      <c r="Q83" s="165"/>
      <c r="R83" s="33"/>
    </row>
    <row r="84" spans="2:47" s="1" customFormat="1" ht="14.45" customHeight="1">
      <c r="B84" s="31"/>
      <c r="C84" s="28" t="s">
        <v>25</v>
      </c>
      <c r="D84" s="32"/>
      <c r="E84" s="32"/>
      <c r="F84" s="26" t="str">
        <f>IF(E15="","",E15)</f>
        <v>vyplní uchádzač</v>
      </c>
      <c r="G84" s="32"/>
      <c r="H84" s="32"/>
      <c r="I84" s="32"/>
      <c r="J84" s="32"/>
      <c r="K84" s="28" t="s">
        <v>28</v>
      </c>
      <c r="L84" s="32"/>
      <c r="M84" s="165" t="str">
        <f>'Rekapitulácia stavby'!E20</f>
        <v>Ing. Boris Tužinský</v>
      </c>
      <c r="N84" s="165"/>
      <c r="O84" s="165"/>
      <c r="P84" s="165"/>
      <c r="Q84" s="165"/>
      <c r="R84" s="33"/>
    </row>
    <row r="85" spans="2:47" s="1" customFormat="1" ht="10.35" customHeight="1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>
      <c r="B86" s="31"/>
      <c r="C86" s="211" t="s">
        <v>100</v>
      </c>
      <c r="D86" s="212"/>
      <c r="E86" s="212"/>
      <c r="F86" s="212"/>
      <c r="G86" s="212"/>
      <c r="H86" s="99"/>
      <c r="I86" s="99"/>
      <c r="J86" s="99"/>
      <c r="K86" s="99"/>
      <c r="L86" s="99"/>
      <c r="M86" s="99"/>
      <c r="N86" s="211" t="s">
        <v>101</v>
      </c>
      <c r="O86" s="212"/>
      <c r="P86" s="212"/>
      <c r="Q86" s="212"/>
      <c r="R86" s="33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>
      <c r="B88" s="31"/>
      <c r="C88" s="107" t="s">
        <v>102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172">
        <f>N119</f>
        <v>0</v>
      </c>
      <c r="O88" s="213"/>
      <c r="P88" s="213"/>
      <c r="Q88" s="213"/>
      <c r="R88" s="33"/>
      <c r="AU88" s="18" t="s">
        <v>103</v>
      </c>
    </row>
    <row r="89" spans="2:47" s="6" customFormat="1" ht="24.95" customHeight="1">
      <c r="B89" s="108"/>
      <c r="C89" s="109"/>
      <c r="D89" s="110" t="s">
        <v>104</v>
      </c>
      <c r="E89" s="109"/>
      <c r="F89" s="109"/>
      <c r="G89" s="109"/>
      <c r="H89" s="109"/>
      <c r="I89" s="109"/>
      <c r="J89" s="109"/>
      <c r="K89" s="109"/>
      <c r="L89" s="109"/>
      <c r="M89" s="109"/>
      <c r="N89" s="214">
        <f>N120</f>
        <v>0</v>
      </c>
      <c r="O89" s="215"/>
      <c r="P89" s="215"/>
      <c r="Q89" s="215"/>
      <c r="R89" s="111"/>
    </row>
    <row r="90" spans="2:47" s="7" customFormat="1" ht="19.899999999999999" customHeight="1">
      <c r="B90" s="112"/>
      <c r="C90" s="113"/>
      <c r="D90" s="114" t="s">
        <v>105</v>
      </c>
      <c r="E90" s="113"/>
      <c r="F90" s="113"/>
      <c r="G90" s="113"/>
      <c r="H90" s="113"/>
      <c r="I90" s="113"/>
      <c r="J90" s="113"/>
      <c r="K90" s="113"/>
      <c r="L90" s="113"/>
      <c r="M90" s="113"/>
      <c r="N90" s="216">
        <f>N121</f>
        <v>0</v>
      </c>
      <c r="O90" s="217"/>
      <c r="P90" s="217"/>
      <c r="Q90" s="217"/>
      <c r="R90" s="115"/>
    </row>
    <row r="91" spans="2:47" s="7" customFormat="1" ht="19.899999999999999" customHeight="1">
      <c r="B91" s="112"/>
      <c r="C91" s="113"/>
      <c r="D91" s="114" t="s">
        <v>304</v>
      </c>
      <c r="E91" s="113"/>
      <c r="F91" s="113"/>
      <c r="G91" s="113"/>
      <c r="H91" s="113"/>
      <c r="I91" s="113"/>
      <c r="J91" s="113"/>
      <c r="K91" s="113"/>
      <c r="L91" s="113"/>
      <c r="M91" s="113"/>
      <c r="N91" s="216">
        <f>N140</f>
        <v>0</v>
      </c>
      <c r="O91" s="217"/>
      <c r="P91" s="217"/>
      <c r="Q91" s="217"/>
      <c r="R91" s="115"/>
    </row>
    <row r="92" spans="2:47" s="7" customFormat="1" ht="19.899999999999999" customHeight="1">
      <c r="B92" s="112"/>
      <c r="C92" s="113"/>
      <c r="D92" s="114" t="s">
        <v>106</v>
      </c>
      <c r="E92" s="113"/>
      <c r="F92" s="113"/>
      <c r="G92" s="113"/>
      <c r="H92" s="113"/>
      <c r="I92" s="113"/>
      <c r="J92" s="113"/>
      <c r="K92" s="113"/>
      <c r="L92" s="113"/>
      <c r="M92" s="113"/>
      <c r="N92" s="216">
        <f>N144</f>
        <v>0</v>
      </c>
      <c r="O92" s="217"/>
      <c r="P92" s="217"/>
      <c r="Q92" s="217"/>
      <c r="R92" s="115"/>
    </row>
    <row r="93" spans="2:47" s="7" customFormat="1" ht="19.899999999999999" customHeight="1">
      <c r="B93" s="112"/>
      <c r="C93" s="113"/>
      <c r="D93" s="114" t="s">
        <v>305</v>
      </c>
      <c r="E93" s="113"/>
      <c r="F93" s="113"/>
      <c r="G93" s="113"/>
      <c r="H93" s="113"/>
      <c r="I93" s="113"/>
      <c r="J93" s="113"/>
      <c r="K93" s="113"/>
      <c r="L93" s="113"/>
      <c r="M93" s="113"/>
      <c r="N93" s="216">
        <f>N146</f>
        <v>0</v>
      </c>
      <c r="O93" s="217"/>
      <c r="P93" s="217"/>
      <c r="Q93" s="217"/>
      <c r="R93" s="115"/>
    </row>
    <row r="94" spans="2:47" s="7" customFormat="1" ht="19.899999999999999" customHeight="1">
      <c r="B94" s="112"/>
      <c r="C94" s="113"/>
      <c r="D94" s="114" t="s">
        <v>107</v>
      </c>
      <c r="E94" s="113"/>
      <c r="F94" s="113"/>
      <c r="G94" s="113"/>
      <c r="H94" s="113"/>
      <c r="I94" s="113"/>
      <c r="J94" s="113"/>
      <c r="K94" s="113"/>
      <c r="L94" s="113"/>
      <c r="M94" s="113"/>
      <c r="N94" s="216">
        <f>N148</f>
        <v>0</v>
      </c>
      <c r="O94" s="217"/>
      <c r="P94" s="217"/>
      <c r="Q94" s="217"/>
      <c r="R94" s="115"/>
    </row>
    <row r="95" spans="2:47" s="7" customFormat="1" ht="19.899999999999999" customHeight="1">
      <c r="B95" s="112"/>
      <c r="C95" s="113"/>
      <c r="D95" s="114" t="s">
        <v>108</v>
      </c>
      <c r="E95" s="113"/>
      <c r="F95" s="113"/>
      <c r="G95" s="113"/>
      <c r="H95" s="113"/>
      <c r="I95" s="113"/>
      <c r="J95" s="113"/>
      <c r="K95" s="113"/>
      <c r="L95" s="113"/>
      <c r="M95" s="113"/>
      <c r="N95" s="216">
        <f>N151</f>
        <v>0</v>
      </c>
      <c r="O95" s="217"/>
      <c r="P95" s="217"/>
      <c r="Q95" s="217"/>
      <c r="R95" s="115"/>
    </row>
    <row r="96" spans="2:47" s="7" customFormat="1" ht="19.899999999999999" customHeight="1">
      <c r="B96" s="112"/>
      <c r="C96" s="113"/>
      <c r="D96" s="114" t="s">
        <v>110</v>
      </c>
      <c r="E96" s="113"/>
      <c r="F96" s="113"/>
      <c r="G96" s="113"/>
      <c r="H96" s="113"/>
      <c r="I96" s="113"/>
      <c r="J96" s="113"/>
      <c r="K96" s="113"/>
      <c r="L96" s="113"/>
      <c r="M96" s="113"/>
      <c r="N96" s="216">
        <f>N158</f>
        <v>0</v>
      </c>
      <c r="O96" s="217"/>
      <c r="P96" s="217"/>
      <c r="Q96" s="217"/>
      <c r="R96" s="115"/>
    </row>
    <row r="97" spans="2:21" s="6" customFormat="1" ht="24.95" customHeight="1">
      <c r="B97" s="108"/>
      <c r="C97" s="109"/>
      <c r="D97" s="110" t="s">
        <v>306</v>
      </c>
      <c r="E97" s="109"/>
      <c r="F97" s="109"/>
      <c r="G97" s="109"/>
      <c r="H97" s="109"/>
      <c r="I97" s="109"/>
      <c r="J97" s="109"/>
      <c r="K97" s="109"/>
      <c r="L97" s="109"/>
      <c r="M97" s="109"/>
      <c r="N97" s="214">
        <f>N160</f>
        <v>0</v>
      </c>
      <c r="O97" s="215"/>
      <c r="P97" s="215"/>
      <c r="Q97" s="215"/>
      <c r="R97" s="111"/>
    </row>
    <row r="98" spans="2:21" s="7" customFormat="1" ht="19.899999999999999" customHeight="1">
      <c r="B98" s="112"/>
      <c r="C98" s="113"/>
      <c r="D98" s="114" t="s">
        <v>307</v>
      </c>
      <c r="E98" s="113"/>
      <c r="F98" s="113"/>
      <c r="G98" s="113"/>
      <c r="H98" s="113"/>
      <c r="I98" s="113"/>
      <c r="J98" s="113"/>
      <c r="K98" s="113"/>
      <c r="L98" s="113"/>
      <c r="M98" s="113"/>
      <c r="N98" s="216">
        <f>N161</f>
        <v>0</v>
      </c>
      <c r="O98" s="217"/>
      <c r="P98" s="217"/>
      <c r="Q98" s="217"/>
      <c r="R98" s="115"/>
    </row>
    <row r="99" spans="2:21" s="1" customFormat="1" ht="21.75" customHeight="1">
      <c r="B99" s="31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3"/>
    </row>
    <row r="100" spans="2:21" s="1" customFormat="1" ht="29.25" customHeight="1">
      <c r="B100" s="31"/>
      <c r="C100" s="107" t="s">
        <v>111</v>
      </c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213">
        <v>0</v>
      </c>
      <c r="O100" s="218"/>
      <c r="P100" s="218"/>
      <c r="Q100" s="218"/>
      <c r="R100" s="33"/>
      <c r="T100" s="116"/>
      <c r="U100" s="117" t="s">
        <v>33</v>
      </c>
    </row>
    <row r="101" spans="2:21" s="1" customFormat="1" ht="18" customHeight="1">
      <c r="B101" s="31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3"/>
    </row>
    <row r="102" spans="2:21" s="1" customFormat="1" ht="29.25" customHeight="1">
      <c r="B102" s="31"/>
      <c r="C102" s="98" t="s">
        <v>88</v>
      </c>
      <c r="D102" s="99"/>
      <c r="E102" s="99"/>
      <c r="F102" s="99"/>
      <c r="G102" s="99"/>
      <c r="H102" s="99"/>
      <c r="I102" s="99"/>
      <c r="J102" s="99"/>
      <c r="K102" s="99"/>
      <c r="L102" s="171">
        <f>ROUND(SUM(N88+N100),2)</f>
        <v>0</v>
      </c>
      <c r="M102" s="171"/>
      <c r="N102" s="171"/>
      <c r="O102" s="171"/>
      <c r="P102" s="171"/>
      <c r="Q102" s="171"/>
      <c r="R102" s="33"/>
    </row>
    <row r="103" spans="2:21" s="1" customFormat="1" ht="6.95" customHeight="1">
      <c r="B103" s="55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7"/>
    </row>
    <row r="107" spans="2:21" s="1" customFormat="1" ht="6.95" customHeight="1">
      <c r="B107" s="58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60"/>
    </row>
    <row r="108" spans="2:21" s="1" customFormat="1" ht="36.950000000000003" customHeight="1">
      <c r="B108" s="31"/>
      <c r="C108" s="163" t="s">
        <v>112</v>
      </c>
      <c r="D108" s="202"/>
      <c r="E108" s="202"/>
      <c r="F108" s="202"/>
      <c r="G108" s="202"/>
      <c r="H108" s="202"/>
      <c r="I108" s="202"/>
      <c r="J108" s="202"/>
      <c r="K108" s="202"/>
      <c r="L108" s="202"/>
      <c r="M108" s="202"/>
      <c r="N108" s="202"/>
      <c r="O108" s="202"/>
      <c r="P108" s="202"/>
      <c r="Q108" s="202"/>
      <c r="R108" s="33"/>
    </row>
    <row r="109" spans="2:21" s="1" customFormat="1" ht="6.95" customHeight="1">
      <c r="B109" s="31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3"/>
    </row>
    <row r="110" spans="2:21" s="1" customFormat="1" ht="30" customHeight="1">
      <c r="B110" s="31"/>
      <c r="C110" s="28" t="s">
        <v>15</v>
      </c>
      <c r="D110" s="32"/>
      <c r="E110" s="32"/>
      <c r="F110" s="200" t="str">
        <f>F6</f>
        <v>Rozšírenie stokovej siete v obci Červený Kláštor – lokalita Kvašné lúky a Rybníky – 2. časť</v>
      </c>
      <c r="G110" s="201"/>
      <c r="H110" s="201"/>
      <c r="I110" s="201"/>
      <c r="J110" s="201"/>
      <c r="K110" s="201"/>
      <c r="L110" s="201"/>
      <c r="M110" s="201"/>
      <c r="N110" s="201"/>
      <c r="O110" s="201"/>
      <c r="P110" s="201"/>
      <c r="Q110" s="32"/>
      <c r="R110" s="33"/>
    </row>
    <row r="111" spans="2:21" s="1" customFormat="1" ht="36.950000000000003" customHeight="1">
      <c r="B111" s="31"/>
      <c r="C111" s="65" t="s">
        <v>95</v>
      </c>
      <c r="D111" s="32"/>
      <c r="E111" s="32"/>
      <c r="F111" s="182" t="str">
        <f>F7</f>
        <v>2 - SO 01 Stavebné práce pre osadenie ČS a bezpečnostný prepad</v>
      </c>
      <c r="G111" s="202"/>
      <c r="H111" s="202"/>
      <c r="I111" s="202"/>
      <c r="J111" s="202"/>
      <c r="K111" s="202"/>
      <c r="L111" s="202"/>
      <c r="M111" s="202"/>
      <c r="N111" s="202"/>
      <c r="O111" s="202"/>
      <c r="P111" s="202"/>
      <c r="Q111" s="32"/>
      <c r="R111" s="33"/>
    </row>
    <row r="112" spans="2:21" s="1" customFormat="1" ht="6.95" customHeight="1">
      <c r="B112" s="31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3"/>
    </row>
    <row r="113" spans="2:65" s="1" customFormat="1" ht="18" customHeight="1">
      <c r="B113" s="31"/>
      <c r="C113" s="28" t="s">
        <v>18</v>
      </c>
      <c r="D113" s="32"/>
      <c r="E113" s="32"/>
      <c r="F113" s="26" t="str">
        <f>'Rekapitulácia stavby'!K8</f>
        <v>Červený Kláštor</v>
      </c>
      <c r="G113" s="32"/>
      <c r="H113" s="32"/>
      <c r="I113" s="32"/>
      <c r="J113" s="32"/>
      <c r="K113" s="28" t="s">
        <v>20</v>
      </c>
      <c r="L113" s="32"/>
      <c r="M113" s="188" t="str">
        <f>IF(O9="","",O9)</f>
        <v>vyplní uchádzač</v>
      </c>
      <c r="N113" s="188"/>
      <c r="O113" s="188"/>
      <c r="P113" s="188"/>
      <c r="Q113" s="32"/>
      <c r="R113" s="33"/>
    </row>
    <row r="114" spans="2:65" s="1" customFormat="1" ht="6.95" customHeight="1">
      <c r="B114" s="31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3"/>
    </row>
    <row r="115" spans="2:65" s="1" customFormat="1" ht="15">
      <c r="B115" s="31"/>
      <c r="C115" s="28" t="s">
        <v>21</v>
      </c>
      <c r="D115" s="32"/>
      <c r="E115" s="32"/>
      <c r="F115" s="26" t="str">
        <f>E12</f>
        <v>Obec Červený Kláštor</v>
      </c>
      <c r="G115" s="32"/>
      <c r="H115" s="32"/>
      <c r="I115" s="32"/>
      <c r="J115" s="32"/>
      <c r="K115" s="28" t="s">
        <v>27</v>
      </c>
      <c r="L115" s="32"/>
      <c r="M115" s="165" t="str">
        <f>E18</f>
        <v>PROX T.E.C. Poprad, spol s r.o.</v>
      </c>
      <c r="N115" s="165"/>
      <c r="O115" s="165"/>
      <c r="P115" s="165"/>
      <c r="Q115" s="165"/>
      <c r="R115" s="33"/>
    </row>
    <row r="116" spans="2:65" s="1" customFormat="1" ht="14.45" customHeight="1">
      <c r="B116" s="31"/>
      <c r="C116" s="28" t="s">
        <v>25</v>
      </c>
      <c r="D116" s="32"/>
      <c r="E116" s="32"/>
      <c r="F116" s="26" t="str">
        <f>IF(E15="","",E15)</f>
        <v>vyplní uchádzač</v>
      </c>
      <c r="G116" s="32"/>
      <c r="H116" s="32"/>
      <c r="I116" s="32"/>
      <c r="J116" s="32"/>
      <c r="K116" s="28" t="s">
        <v>28</v>
      </c>
      <c r="L116" s="32"/>
      <c r="M116" s="165" t="str">
        <f>'Rekapitulácia stavby'!E20</f>
        <v>Ing. Boris Tužinský</v>
      </c>
      <c r="N116" s="165"/>
      <c r="O116" s="165"/>
      <c r="P116" s="165"/>
      <c r="Q116" s="165"/>
      <c r="R116" s="33"/>
    </row>
    <row r="117" spans="2:65" s="1" customFormat="1" ht="10.35" customHeight="1">
      <c r="B117" s="31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3"/>
    </row>
    <row r="118" spans="2:65" s="8" customFormat="1" ht="29.25" customHeight="1">
      <c r="B118" s="118"/>
      <c r="C118" s="119" t="s">
        <v>113</v>
      </c>
      <c r="D118" s="120" t="s">
        <v>114</v>
      </c>
      <c r="E118" s="120" t="s">
        <v>51</v>
      </c>
      <c r="F118" s="219" t="s">
        <v>115</v>
      </c>
      <c r="G118" s="219"/>
      <c r="H118" s="219"/>
      <c r="I118" s="219"/>
      <c r="J118" s="120" t="s">
        <v>116</v>
      </c>
      <c r="K118" s="120" t="s">
        <v>117</v>
      </c>
      <c r="L118" s="219" t="s">
        <v>118</v>
      </c>
      <c r="M118" s="219"/>
      <c r="N118" s="219" t="s">
        <v>101</v>
      </c>
      <c r="O118" s="219"/>
      <c r="P118" s="219"/>
      <c r="Q118" s="220"/>
      <c r="R118" s="121"/>
      <c r="T118" s="71" t="s">
        <v>119</v>
      </c>
      <c r="U118" s="72" t="s">
        <v>33</v>
      </c>
      <c r="V118" s="72" t="s">
        <v>120</v>
      </c>
      <c r="W118" s="72" t="s">
        <v>121</v>
      </c>
      <c r="X118" s="72" t="s">
        <v>122</v>
      </c>
      <c r="Y118" s="72" t="s">
        <v>123</v>
      </c>
      <c r="Z118" s="72" t="s">
        <v>124</v>
      </c>
      <c r="AA118" s="73" t="s">
        <v>125</v>
      </c>
    </row>
    <row r="119" spans="2:65" s="1" customFormat="1" ht="29.25" customHeight="1">
      <c r="B119" s="31"/>
      <c r="C119" s="75" t="s">
        <v>97</v>
      </c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221">
        <f>BK119</f>
        <v>0</v>
      </c>
      <c r="O119" s="222"/>
      <c r="P119" s="222"/>
      <c r="Q119" s="222"/>
      <c r="R119" s="33"/>
      <c r="T119" s="74"/>
      <c r="U119" s="47"/>
      <c r="V119" s="47"/>
      <c r="W119" s="122">
        <f>W120+W160</f>
        <v>562.43869670000004</v>
      </c>
      <c r="X119" s="47"/>
      <c r="Y119" s="122">
        <f>Y120+Y160</f>
        <v>74.755250809016005</v>
      </c>
      <c r="Z119" s="47"/>
      <c r="AA119" s="123">
        <f>AA120+AA160</f>
        <v>0</v>
      </c>
      <c r="AT119" s="18" t="s">
        <v>68</v>
      </c>
      <c r="AU119" s="18" t="s">
        <v>103</v>
      </c>
      <c r="BK119" s="124">
        <f>BK120+BK160</f>
        <v>0</v>
      </c>
    </row>
    <row r="120" spans="2:65" s="9" customFormat="1" ht="37.35" customHeight="1">
      <c r="B120" s="125"/>
      <c r="C120" s="126"/>
      <c r="D120" s="127" t="s">
        <v>104</v>
      </c>
      <c r="E120" s="127"/>
      <c r="F120" s="127"/>
      <c r="G120" s="127"/>
      <c r="H120" s="127"/>
      <c r="I120" s="127"/>
      <c r="J120" s="127"/>
      <c r="K120" s="127"/>
      <c r="L120" s="127"/>
      <c r="M120" s="127"/>
      <c r="N120" s="223">
        <f>BK120</f>
        <v>0</v>
      </c>
      <c r="O120" s="214"/>
      <c r="P120" s="214"/>
      <c r="Q120" s="214"/>
      <c r="R120" s="128"/>
      <c r="T120" s="129"/>
      <c r="U120" s="126"/>
      <c r="V120" s="126"/>
      <c r="W120" s="130">
        <f>W121+W140+W144+W146+W148+W151+W158</f>
        <v>561.35781670000006</v>
      </c>
      <c r="X120" s="126"/>
      <c r="Y120" s="130">
        <f>Y121+Y140+Y144+Y146+Y148+Y151+Y158</f>
        <v>74.752582233016</v>
      </c>
      <c r="Z120" s="126"/>
      <c r="AA120" s="131">
        <f>AA121+AA140+AA144+AA146+AA148+AA151+AA158</f>
        <v>0</v>
      </c>
      <c r="AR120" s="132" t="s">
        <v>75</v>
      </c>
      <c r="AT120" s="133" t="s">
        <v>68</v>
      </c>
      <c r="AU120" s="133" t="s">
        <v>69</v>
      </c>
      <c r="AY120" s="132" t="s">
        <v>126</v>
      </c>
      <c r="BK120" s="134">
        <f>BK121+BK140+BK144+BK146+BK148+BK151+BK158</f>
        <v>0</v>
      </c>
    </row>
    <row r="121" spans="2:65" s="9" customFormat="1" ht="19.899999999999999" customHeight="1">
      <c r="B121" s="125"/>
      <c r="C121" s="126"/>
      <c r="D121" s="135" t="s">
        <v>105</v>
      </c>
      <c r="E121" s="135"/>
      <c r="F121" s="135"/>
      <c r="G121" s="135"/>
      <c r="H121" s="135"/>
      <c r="I121" s="135"/>
      <c r="J121" s="135"/>
      <c r="K121" s="135"/>
      <c r="L121" s="135"/>
      <c r="M121" s="135"/>
      <c r="N121" s="224">
        <f>BK121</f>
        <v>0</v>
      </c>
      <c r="O121" s="225"/>
      <c r="P121" s="225"/>
      <c r="Q121" s="225"/>
      <c r="R121" s="128"/>
      <c r="T121" s="129"/>
      <c r="U121" s="126"/>
      <c r="V121" s="126"/>
      <c r="W121" s="130">
        <f>SUM(W122:W139)</f>
        <v>355.32675918000007</v>
      </c>
      <c r="X121" s="126"/>
      <c r="Y121" s="130">
        <f>SUM(Y122:Y139)</f>
        <v>28.293764479999997</v>
      </c>
      <c r="Z121" s="126"/>
      <c r="AA121" s="131">
        <f>SUM(AA122:AA139)</f>
        <v>0</v>
      </c>
      <c r="AR121" s="132" t="s">
        <v>75</v>
      </c>
      <c r="AT121" s="133" t="s">
        <v>68</v>
      </c>
      <c r="AU121" s="133" t="s">
        <v>75</v>
      </c>
      <c r="AY121" s="132" t="s">
        <v>126</v>
      </c>
      <c r="BK121" s="134">
        <f>SUM(BK122:BK139)</f>
        <v>0</v>
      </c>
    </row>
    <row r="122" spans="2:65" s="1" customFormat="1" ht="38.25" customHeight="1">
      <c r="B122" s="136"/>
      <c r="C122" s="137" t="s">
        <v>75</v>
      </c>
      <c r="D122" s="137" t="s">
        <v>127</v>
      </c>
      <c r="E122" s="138" t="s">
        <v>136</v>
      </c>
      <c r="F122" s="199" t="s">
        <v>137</v>
      </c>
      <c r="G122" s="199"/>
      <c r="H122" s="199"/>
      <c r="I122" s="199"/>
      <c r="J122" s="139" t="s">
        <v>138</v>
      </c>
      <c r="K122" s="140">
        <v>3.05</v>
      </c>
      <c r="L122" s="226"/>
      <c r="M122" s="226"/>
      <c r="N122" s="226">
        <f t="shared" ref="N122:N139" si="0">ROUND(L122*K122,2)</f>
        <v>0</v>
      </c>
      <c r="O122" s="226"/>
      <c r="P122" s="226"/>
      <c r="Q122" s="226"/>
      <c r="R122" s="141"/>
      <c r="T122" s="142" t="s">
        <v>5</v>
      </c>
      <c r="U122" s="40" t="s">
        <v>36</v>
      </c>
      <c r="V122" s="143">
        <v>1.3220000000000001E-2</v>
      </c>
      <c r="W122" s="143">
        <f t="shared" ref="W122:W139" si="1">V122*K122</f>
        <v>4.0321000000000003E-2</v>
      </c>
      <c r="X122" s="143">
        <v>0</v>
      </c>
      <c r="Y122" s="143">
        <f t="shared" ref="Y122:Y139" si="2">X122*K122</f>
        <v>0</v>
      </c>
      <c r="Z122" s="143">
        <v>0</v>
      </c>
      <c r="AA122" s="144">
        <f t="shared" ref="AA122:AA139" si="3">Z122*K122</f>
        <v>0</v>
      </c>
      <c r="AR122" s="18" t="s">
        <v>82</v>
      </c>
      <c r="AT122" s="18" t="s">
        <v>127</v>
      </c>
      <c r="AU122" s="18" t="s">
        <v>78</v>
      </c>
      <c r="AY122" s="18" t="s">
        <v>126</v>
      </c>
      <c r="BE122" s="145">
        <f t="shared" ref="BE122:BE139" si="4">IF(U122="základná",N122,0)</f>
        <v>0</v>
      </c>
      <c r="BF122" s="145">
        <f t="shared" ref="BF122:BF139" si="5">IF(U122="znížená",N122,0)</f>
        <v>0</v>
      </c>
      <c r="BG122" s="145">
        <f t="shared" ref="BG122:BG139" si="6">IF(U122="zákl. prenesená",N122,0)</f>
        <v>0</v>
      </c>
      <c r="BH122" s="145">
        <f t="shared" ref="BH122:BH139" si="7">IF(U122="zníž. prenesená",N122,0)</f>
        <v>0</v>
      </c>
      <c r="BI122" s="145">
        <f t="shared" ref="BI122:BI139" si="8">IF(U122="nulová",N122,0)</f>
        <v>0</v>
      </c>
      <c r="BJ122" s="18" t="s">
        <v>78</v>
      </c>
      <c r="BK122" s="145">
        <f t="shared" ref="BK122:BK139" si="9">ROUND(L122*K122,2)</f>
        <v>0</v>
      </c>
      <c r="BL122" s="18" t="s">
        <v>82</v>
      </c>
      <c r="BM122" s="18" t="s">
        <v>308</v>
      </c>
    </row>
    <row r="123" spans="2:65" s="1" customFormat="1" ht="25.5" customHeight="1">
      <c r="B123" s="136"/>
      <c r="C123" s="137" t="s">
        <v>78</v>
      </c>
      <c r="D123" s="137" t="s">
        <v>127</v>
      </c>
      <c r="E123" s="138" t="s">
        <v>309</v>
      </c>
      <c r="F123" s="199" t="s">
        <v>310</v>
      </c>
      <c r="G123" s="199"/>
      <c r="H123" s="199"/>
      <c r="I123" s="199"/>
      <c r="J123" s="139" t="s">
        <v>241</v>
      </c>
      <c r="K123" s="140">
        <v>1</v>
      </c>
      <c r="L123" s="226"/>
      <c r="M123" s="226"/>
      <c r="N123" s="226">
        <f t="shared" si="0"/>
        <v>0</v>
      </c>
      <c r="O123" s="226"/>
      <c r="P123" s="226"/>
      <c r="Q123" s="226"/>
      <c r="R123" s="141"/>
      <c r="T123" s="142" t="s">
        <v>5</v>
      </c>
      <c r="U123" s="40" t="s">
        <v>36</v>
      </c>
      <c r="V123" s="143">
        <v>0</v>
      </c>
      <c r="W123" s="143">
        <f t="shared" si="1"/>
        <v>0</v>
      </c>
      <c r="X123" s="143">
        <v>0</v>
      </c>
      <c r="Y123" s="143">
        <f t="shared" si="2"/>
        <v>0</v>
      </c>
      <c r="Z123" s="143">
        <v>0</v>
      </c>
      <c r="AA123" s="144">
        <f t="shared" si="3"/>
        <v>0</v>
      </c>
      <c r="AR123" s="18" t="s">
        <v>311</v>
      </c>
      <c r="AT123" s="18" t="s">
        <v>127</v>
      </c>
      <c r="AU123" s="18" t="s">
        <v>78</v>
      </c>
      <c r="AY123" s="18" t="s">
        <v>126</v>
      </c>
      <c r="BE123" s="145">
        <f t="shared" si="4"/>
        <v>0</v>
      </c>
      <c r="BF123" s="145">
        <f t="shared" si="5"/>
        <v>0</v>
      </c>
      <c r="BG123" s="145">
        <f t="shared" si="6"/>
        <v>0</v>
      </c>
      <c r="BH123" s="145">
        <f t="shared" si="7"/>
        <v>0</v>
      </c>
      <c r="BI123" s="145">
        <f t="shared" si="8"/>
        <v>0</v>
      </c>
      <c r="BJ123" s="18" t="s">
        <v>78</v>
      </c>
      <c r="BK123" s="145">
        <f t="shared" si="9"/>
        <v>0</v>
      </c>
      <c r="BL123" s="18" t="s">
        <v>311</v>
      </c>
      <c r="BM123" s="18" t="s">
        <v>312</v>
      </c>
    </row>
    <row r="124" spans="2:65" s="1" customFormat="1" ht="38.25" customHeight="1">
      <c r="B124" s="136"/>
      <c r="C124" s="137" t="s">
        <v>80</v>
      </c>
      <c r="D124" s="137" t="s">
        <v>127</v>
      </c>
      <c r="E124" s="138" t="s">
        <v>313</v>
      </c>
      <c r="F124" s="199" t="s">
        <v>314</v>
      </c>
      <c r="G124" s="199"/>
      <c r="H124" s="199"/>
      <c r="I124" s="199"/>
      <c r="J124" s="139" t="s">
        <v>241</v>
      </c>
      <c r="K124" s="140">
        <v>1</v>
      </c>
      <c r="L124" s="226"/>
      <c r="M124" s="226"/>
      <c r="N124" s="226">
        <f t="shared" si="0"/>
        <v>0</v>
      </c>
      <c r="O124" s="226"/>
      <c r="P124" s="226"/>
      <c r="Q124" s="226"/>
      <c r="R124" s="141"/>
      <c r="T124" s="142" t="s">
        <v>5</v>
      </c>
      <c r="U124" s="40" t="s">
        <v>36</v>
      </c>
      <c r="V124" s="143">
        <v>0</v>
      </c>
      <c r="W124" s="143">
        <f t="shared" si="1"/>
        <v>0</v>
      </c>
      <c r="X124" s="143">
        <v>0</v>
      </c>
      <c r="Y124" s="143">
        <f t="shared" si="2"/>
        <v>0</v>
      </c>
      <c r="Z124" s="143">
        <v>0</v>
      </c>
      <c r="AA124" s="144">
        <f t="shared" si="3"/>
        <v>0</v>
      </c>
      <c r="AR124" s="18" t="s">
        <v>311</v>
      </c>
      <c r="AT124" s="18" t="s">
        <v>127</v>
      </c>
      <c r="AU124" s="18" t="s">
        <v>78</v>
      </c>
      <c r="AY124" s="18" t="s">
        <v>126</v>
      </c>
      <c r="BE124" s="145">
        <f t="shared" si="4"/>
        <v>0</v>
      </c>
      <c r="BF124" s="145">
        <f t="shared" si="5"/>
        <v>0</v>
      </c>
      <c r="BG124" s="145">
        <f t="shared" si="6"/>
        <v>0</v>
      </c>
      <c r="BH124" s="145">
        <f t="shared" si="7"/>
        <v>0</v>
      </c>
      <c r="BI124" s="145">
        <f t="shared" si="8"/>
        <v>0</v>
      </c>
      <c r="BJ124" s="18" t="s">
        <v>78</v>
      </c>
      <c r="BK124" s="145">
        <f t="shared" si="9"/>
        <v>0</v>
      </c>
      <c r="BL124" s="18" t="s">
        <v>311</v>
      </c>
      <c r="BM124" s="18" t="s">
        <v>315</v>
      </c>
    </row>
    <row r="125" spans="2:65" s="1" customFormat="1" ht="25.5" customHeight="1">
      <c r="B125" s="136"/>
      <c r="C125" s="137" t="s">
        <v>82</v>
      </c>
      <c r="D125" s="137" t="s">
        <v>127</v>
      </c>
      <c r="E125" s="138" t="s">
        <v>316</v>
      </c>
      <c r="F125" s="199" t="s">
        <v>317</v>
      </c>
      <c r="G125" s="199"/>
      <c r="H125" s="199"/>
      <c r="I125" s="199"/>
      <c r="J125" s="139" t="s">
        <v>138</v>
      </c>
      <c r="K125" s="140">
        <v>31.11</v>
      </c>
      <c r="L125" s="226"/>
      <c r="M125" s="226"/>
      <c r="N125" s="226">
        <f t="shared" si="0"/>
        <v>0</v>
      </c>
      <c r="O125" s="226"/>
      <c r="P125" s="226"/>
      <c r="Q125" s="226"/>
      <c r="R125" s="141"/>
      <c r="T125" s="142" t="s">
        <v>5</v>
      </c>
      <c r="U125" s="40" t="s">
        <v>36</v>
      </c>
      <c r="V125" s="143">
        <v>2.2210000000000001</v>
      </c>
      <c r="W125" s="143">
        <f t="shared" si="1"/>
        <v>69.095309999999998</v>
      </c>
      <c r="X125" s="143">
        <v>0</v>
      </c>
      <c r="Y125" s="143">
        <f t="shared" si="2"/>
        <v>0</v>
      </c>
      <c r="Z125" s="143">
        <v>0</v>
      </c>
      <c r="AA125" s="144">
        <f t="shared" si="3"/>
        <v>0</v>
      </c>
      <c r="AR125" s="18" t="s">
        <v>82</v>
      </c>
      <c r="AT125" s="18" t="s">
        <v>127</v>
      </c>
      <c r="AU125" s="18" t="s">
        <v>78</v>
      </c>
      <c r="AY125" s="18" t="s">
        <v>126</v>
      </c>
      <c r="BE125" s="145">
        <f t="shared" si="4"/>
        <v>0</v>
      </c>
      <c r="BF125" s="145">
        <f t="shared" si="5"/>
        <v>0</v>
      </c>
      <c r="BG125" s="145">
        <f t="shared" si="6"/>
        <v>0</v>
      </c>
      <c r="BH125" s="145">
        <f t="shared" si="7"/>
        <v>0</v>
      </c>
      <c r="BI125" s="145">
        <f t="shared" si="8"/>
        <v>0</v>
      </c>
      <c r="BJ125" s="18" t="s">
        <v>78</v>
      </c>
      <c r="BK125" s="145">
        <f t="shared" si="9"/>
        <v>0</v>
      </c>
      <c r="BL125" s="18" t="s">
        <v>82</v>
      </c>
      <c r="BM125" s="18" t="s">
        <v>318</v>
      </c>
    </row>
    <row r="126" spans="2:65" s="1" customFormat="1" ht="51" customHeight="1">
      <c r="B126" s="136"/>
      <c r="C126" s="137" t="s">
        <v>143</v>
      </c>
      <c r="D126" s="137" t="s">
        <v>127</v>
      </c>
      <c r="E126" s="138" t="s">
        <v>152</v>
      </c>
      <c r="F126" s="199" t="s">
        <v>153</v>
      </c>
      <c r="G126" s="199"/>
      <c r="H126" s="199"/>
      <c r="I126" s="199"/>
      <c r="J126" s="139" t="s">
        <v>138</v>
      </c>
      <c r="K126" s="140">
        <v>31.11</v>
      </c>
      <c r="L126" s="226"/>
      <c r="M126" s="226"/>
      <c r="N126" s="226">
        <f t="shared" si="0"/>
        <v>0</v>
      </c>
      <c r="O126" s="226"/>
      <c r="P126" s="226"/>
      <c r="Q126" s="226"/>
      <c r="R126" s="141"/>
      <c r="T126" s="142" t="s">
        <v>5</v>
      </c>
      <c r="U126" s="40" t="s">
        <v>36</v>
      </c>
      <c r="V126" s="143">
        <v>0.14699999999999999</v>
      </c>
      <c r="W126" s="143">
        <f t="shared" si="1"/>
        <v>4.5731699999999993</v>
      </c>
      <c r="X126" s="143">
        <v>0</v>
      </c>
      <c r="Y126" s="143">
        <f t="shared" si="2"/>
        <v>0</v>
      </c>
      <c r="Z126" s="143">
        <v>0</v>
      </c>
      <c r="AA126" s="144">
        <f t="shared" si="3"/>
        <v>0</v>
      </c>
      <c r="AR126" s="18" t="s">
        <v>82</v>
      </c>
      <c r="AT126" s="18" t="s">
        <v>127</v>
      </c>
      <c r="AU126" s="18" t="s">
        <v>78</v>
      </c>
      <c r="AY126" s="18" t="s">
        <v>126</v>
      </c>
      <c r="BE126" s="145">
        <f t="shared" si="4"/>
        <v>0</v>
      </c>
      <c r="BF126" s="145">
        <f t="shared" si="5"/>
        <v>0</v>
      </c>
      <c r="BG126" s="145">
        <f t="shared" si="6"/>
        <v>0</v>
      </c>
      <c r="BH126" s="145">
        <f t="shared" si="7"/>
        <v>0</v>
      </c>
      <c r="BI126" s="145">
        <f t="shared" si="8"/>
        <v>0</v>
      </c>
      <c r="BJ126" s="18" t="s">
        <v>78</v>
      </c>
      <c r="BK126" s="145">
        <f t="shared" si="9"/>
        <v>0</v>
      </c>
      <c r="BL126" s="18" t="s">
        <v>82</v>
      </c>
      <c r="BM126" s="18" t="s">
        <v>319</v>
      </c>
    </row>
    <row r="127" spans="2:65" s="1" customFormat="1" ht="25.5" customHeight="1">
      <c r="B127" s="136"/>
      <c r="C127" s="137" t="s">
        <v>147</v>
      </c>
      <c r="D127" s="137" t="s">
        <v>127</v>
      </c>
      <c r="E127" s="138" t="s">
        <v>160</v>
      </c>
      <c r="F127" s="199" t="s">
        <v>161</v>
      </c>
      <c r="G127" s="199"/>
      <c r="H127" s="199"/>
      <c r="I127" s="199"/>
      <c r="J127" s="139" t="s">
        <v>162</v>
      </c>
      <c r="K127" s="140">
        <v>68.319999999999993</v>
      </c>
      <c r="L127" s="226"/>
      <c r="M127" s="226"/>
      <c r="N127" s="226">
        <f t="shared" si="0"/>
        <v>0</v>
      </c>
      <c r="O127" s="226"/>
      <c r="P127" s="226"/>
      <c r="Q127" s="226"/>
      <c r="R127" s="141"/>
      <c r="T127" s="142" t="s">
        <v>5</v>
      </c>
      <c r="U127" s="40" t="s">
        <v>36</v>
      </c>
      <c r="V127" s="143">
        <v>0.48248999999999997</v>
      </c>
      <c r="W127" s="143">
        <f t="shared" si="1"/>
        <v>32.963716799999993</v>
      </c>
      <c r="X127" s="143">
        <v>2.6164E-2</v>
      </c>
      <c r="Y127" s="143">
        <f t="shared" si="2"/>
        <v>1.7875244799999999</v>
      </c>
      <c r="Z127" s="143">
        <v>0</v>
      </c>
      <c r="AA127" s="144">
        <f t="shared" si="3"/>
        <v>0</v>
      </c>
      <c r="AR127" s="18" t="s">
        <v>82</v>
      </c>
      <c r="AT127" s="18" t="s">
        <v>127</v>
      </c>
      <c r="AU127" s="18" t="s">
        <v>78</v>
      </c>
      <c r="AY127" s="18" t="s">
        <v>126</v>
      </c>
      <c r="BE127" s="145">
        <f t="shared" si="4"/>
        <v>0</v>
      </c>
      <c r="BF127" s="145">
        <f t="shared" si="5"/>
        <v>0</v>
      </c>
      <c r="BG127" s="145">
        <f t="shared" si="6"/>
        <v>0</v>
      </c>
      <c r="BH127" s="145">
        <f t="shared" si="7"/>
        <v>0</v>
      </c>
      <c r="BI127" s="145">
        <f t="shared" si="8"/>
        <v>0</v>
      </c>
      <c r="BJ127" s="18" t="s">
        <v>78</v>
      </c>
      <c r="BK127" s="145">
        <f t="shared" si="9"/>
        <v>0</v>
      </c>
      <c r="BL127" s="18" t="s">
        <v>82</v>
      </c>
      <c r="BM127" s="18" t="s">
        <v>320</v>
      </c>
    </row>
    <row r="128" spans="2:65" s="1" customFormat="1" ht="25.5" customHeight="1">
      <c r="B128" s="136"/>
      <c r="C128" s="137" t="s">
        <v>151</v>
      </c>
      <c r="D128" s="137" t="s">
        <v>127</v>
      </c>
      <c r="E128" s="138" t="s">
        <v>165</v>
      </c>
      <c r="F128" s="199" t="s">
        <v>166</v>
      </c>
      <c r="G128" s="199"/>
      <c r="H128" s="199"/>
      <c r="I128" s="199"/>
      <c r="J128" s="139" t="s">
        <v>162</v>
      </c>
      <c r="K128" s="140">
        <v>68.319999999999993</v>
      </c>
      <c r="L128" s="226"/>
      <c r="M128" s="226"/>
      <c r="N128" s="226">
        <f t="shared" si="0"/>
        <v>0</v>
      </c>
      <c r="O128" s="226"/>
      <c r="P128" s="226"/>
      <c r="Q128" s="226"/>
      <c r="R128" s="141"/>
      <c r="T128" s="142" t="s">
        <v>5</v>
      </c>
      <c r="U128" s="40" t="s">
        <v>36</v>
      </c>
      <c r="V128" s="143">
        <v>0.31</v>
      </c>
      <c r="W128" s="143">
        <f t="shared" si="1"/>
        <v>21.179199999999998</v>
      </c>
      <c r="X128" s="143">
        <v>0</v>
      </c>
      <c r="Y128" s="143">
        <f t="shared" si="2"/>
        <v>0</v>
      </c>
      <c r="Z128" s="143">
        <v>0</v>
      </c>
      <c r="AA128" s="144">
        <f t="shared" si="3"/>
        <v>0</v>
      </c>
      <c r="AR128" s="18" t="s">
        <v>82</v>
      </c>
      <c r="AT128" s="18" t="s">
        <v>127</v>
      </c>
      <c r="AU128" s="18" t="s">
        <v>78</v>
      </c>
      <c r="AY128" s="18" t="s">
        <v>126</v>
      </c>
      <c r="BE128" s="145">
        <f t="shared" si="4"/>
        <v>0</v>
      </c>
      <c r="BF128" s="145">
        <f t="shared" si="5"/>
        <v>0</v>
      </c>
      <c r="BG128" s="145">
        <f t="shared" si="6"/>
        <v>0</v>
      </c>
      <c r="BH128" s="145">
        <f t="shared" si="7"/>
        <v>0</v>
      </c>
      <c r="BI128" s="145">
        <f t="shared" si="8"/>
        <v>0</v>
      </c>
      <c r="BJ128" s="18" t="s">
        <v>78</v>
      </c>
      <c r="BK128" s="145">
        <f t="shared" si="9"/>
        <v>0</v>
      </c>
      <c r="BL128" s="18" t="s">
        <v>82</v>
      </c>
      <c r="BM128" s="18" t="s">
        <v>321</v>
      </c>
    </row>
    <row r="129" spans="2:65" s="1" customFormat="1" ht="38.25" customHeight="1">
      <c r="B129" s="136"/>
      <c r="C129" s="137" t="s">
        <v>155</v>
      </c>
      <c r="D129" s="137" t="s">
        <v>127</v>
      </c>
      <c r="E129" s="138" t="s">
        <v>169</v>
      </c>
      <c r="F129" s="199" t="s">
        <v>170</v>
      </c>
      <c r="G129" s="199"/>
      <c r="H129" s="199"/>
      <c r="I129" s="199"/>
      <c r="J129" s="139" t="s">
        <v>171</v>
      </c>
      <c r="K129" s="140">
        <v>31.11</v>
      </c>
      <c r="L129" s="226"/>
      <c r="M129" s="226"/>
      <c r="N129" s="226">
        <f t="shared" si="0"/>
        <v>0</v>
      </c>
      <c r="O129" s="226"/>
      <c r="P129" s="226"/>
      <c r="Q129" s="226"/>
      <c r="R129" s="141"/>
      <c r="T129" s="142" t="s">
        <v>5</v>
      </c>
      <c r="U129" s="40" t="s">
        <v>36</v>
      </c>
      <c r="V129" s="143">
        <v>3.6030000000000002</v>
      </c>
      <c r="W129" s="143">
        <f t="shared" si="1"/>
        <v>112.08933</v>
      </c>
      <c r="X129" s="143">
        <v>0</v>
      </c>
      <c r="Y129" s="143">
        <f t="shared" si="2"/>
        <v>0</v>
      </c>
      <c r="Z129" s="143">
        <v>0</v>
      </c>
      <c r="AA129" s="144">
        <f t="shared" si="3"/>
        <v>0</v>
      </c>
      <c r="AR129" s="18" t="s">
        <v>82</v>
      </c>
      <c r="AT129" s="18" t="s">
        <v>127</v>
      </c>
      <c r="AU129" s="18" t="s">
        <v>78</v>
      </c>
      <c r="AY129" s="18" t="s">
        <v>126</v>
      </c>
      <c r="BE129" s="145">
        <f t="shared" si="4"/>
        <v>0</v>
      </c>
      <c r="BF129" s="145">
        <f t="shared" si="5"/>
        <v>0</v>
      </c>
      <c r="BG129" s="145">
        <f t="shared" si="6"/>
        <v>0</v>
      </c>
      <c r="BH129" s="145">
        <f t="shared" si="7"/>
        <v>0</v>
      </c>
      <c r="BI129" s="145">
        <f t="shared" si="8"/>
        <v>0</v>
      </c>
      <c r="BJ129" s="18" t="s">
        <v>78</v>
      </c>
      <c r="BK129" s="145">
        <f t="shared" si="9"/>
        <v>0</v>
      </c>
      <c r="BL129" s="18" t="s">
        <v>82</v>
      </c>
      <c r="BM129" s="18" t="s">
        <v>322</v>
      </c>
    </row>
    <row r="130" spans="2:65" s="1" customFormat="1" ht="25.5" customHeight="1">
      <c r="B130" s="136"/>
      <c r="C130" s="137" t="s">
        <v>159</v>
      </c>
      <c r="D130" s="137" t="s">
        <v>127</v>
      </c>
      <c r="E130" s="138" t="s">
        <v>178</v>
      </c>
      <c r="F130" s="199" t="s">
        <v>179</v>
      </c>
      <c r="G130" s="199"/>
      <c r="H130" s="199"/>
      <c r="I130" s="199"/>
      <c r="J130" s="139" t="s">
        <v>138</v>
      </c>
      <c r="K130" s="140">
        <v>123.46599999999999</v>
      </c>
      <c r="L130" s="226"/>
      <c r="M130" s="226"/>
      <c r="N130" s="226">
        <f t="shared" si="0"/>
        <v>0</v>
      </c>
      <c r="O130" s="226"/>
      <c r="P130" s="226"/>
      <c r="Q130" s="226"/>
      <c r="R130" s="141"/>
      <c r="T130" s="142" t="s">
        <v>5</v>
      </c>
      <c r="U130" s="40" t="s">
        <v>36</v>
      </c>
      <c r="V130" s="143">
        <v>8.1500000000000003E-2</v>
      </c>
      <c r="W130" s="143">
        <f t="shared" si="1"/>
        <v>10.062479</v>
      </c>
      <c r="X130" s="143">
        <v>0</v>
      </c>
      <c r="Y130" s="143">
        <f t="shared" si="2"/>
        <v>0</v>
      </c>
      <c r="Z130" s="143">
        <v>0</v>
      </c>
      <c r="AA130" s="144">
        <f t="shared" si="3"/>
        <v>0</v>
      </c>
      <c r="AR130" s="18" t="s">
        <v>82</v>
      </c>
      <c r="AT130" s="18" t="s">
        <v>127</v>
      </c>
      <c r="AU130" s="18" t="s">
        <v>78</v>
      </c>
      <c r="AY130" s="18" t="s">
        <v>126</v>
      </c>
      <c r="BE130" s="145">
        <f t="shared" si="4"/>
        <v>0</v>
      </c>
      <c r="BF130" s="145">
        <f t="shared" si="5"/>
        <v>0</v>
      </c>
      <c r="BG130" s="145">
        <f t="shared" si="6"/>
        <v>0</v>
      </c>
      <c r="BH130" s="145">
        <f t="shared" si="7"/>
        <v>0</v>
      </c>
      <c r="BI130" s="145">
        <f t="shared" si="8"/>
        <v>0</v>
      </c>
      <c r="BJ130" s="18" t="s">
        <v>78</v>
      </c>
      <c r="BK130" s="145">
        <f t="shared" si="9"/>
        <v>0</v>
      </c>
      <c r="BL130" s="18" t="s">
        <v>82</v>
      </c>
      <c r="BM130" s="18" t="s">
        <v>323</v>
      </c>
    </row>
    <row r="131" spans="2:65" s="1" customFormat="1" ht="25.5" customHeight="1">
      <c r="B131" s="136"/>
      <c r="C131" s="137" t="s">
        <v>164</v>
      </c>
      <c r="D131" s="137" t="s">
        <v>127</v>
      </c>
      <c r="E131" s="138" t="s">
        <v>182</v>
      </c>
      <c r="F131" s="199" t="s">
        <v>183</v>
      </c>
      <c r="G131" s="199"/>
      <c r="H131" s="199"/>
      <c r="I131" s="199"/>
      <c r="J131" s="139" t="s">
        <v>138</v>
      </c>
      <c r="K131" s="140">
        <v>43.27</v>
      </c>
      <c r="L131" s="226"/>
      <c r="M131" s="226"/>
      <c r="N131" s="226">
        <f t="shared" si="0"/>
        <v>0</v>
      </c>
      <c r="O131" s="226"/>
      <c r="P131" s="226"/>
      <c r="Q131" s="226"/>
      <c r="R131" s="141"/>
      <c r="T131" s="142" t="s">
        <v>5</v>
      </c>
      <c r="U131" s="40" t="s">
        <v>36</v>
      </c>
      <c r="V131" s="143">
        <v>7.0959999999999995E-2</v>
      </c>
      <c r="W131" s="143">
        <f t="shared" si="1"/>
        <v>3.0704392</v>
      </c>
      <c r="X131" s="143">
        <v>0</v>
      </c>
      <c r="Y131" s="143">
        <f t="shared" si="2"/>
        <v>0</v>
      </c>
      <c r="Z131" s="143">
        <v>0</v>
      </c>
      <c r="AA131" s="144">
        <f t="shared" si="3"/>
        <v>0</v>
      </c>
      <c r="AR131" s="18" t="s">
        <v>82</v>
      </c>
      <c r="AT131" s="18" t="s">
        <v>127</v>
      </c>
      <c r="AU131" s="18" t="s">
        <v>78</v>
      </c>
      <c r="AY131" s="18" t="s">
        <v>126</v>
      </c>
      <c r="BE131" s="145">
        <f t="shared" si="4"/>
        <v>0</v>
      </c>
      <c r="BF131" s="145">
        <f t="shared" si="5"/>
        <v>0</v>
      </c>
      <c r="BG131" s="145">
        <f t="shared" si="6"/>
        <v>0</v>
      </c>
      <c r="BH131" s="145">
        <f t="shared" si="7"/>
        <v>0</v>
      </c>
      <c r="BI131" s="145">
        <f t="shared" si="8"/>
        <v>0</v>
      </c>
      <c r="BJ131" s="18" t="s">
        <v>78</v>
      </c>
      <c r="BK131" s="145">
        <f t="shared" si="9"/>
        <v>0</v>
      </c>
      <c r="BL131" s="18" t="s">
        <v>82</v>
      </c>
      <c r="BM131" s="18" t="s">
        <v>324</v>
      </c>
    </row>
    <row r="132" spans="2:65" s="1" customFormat="1" ht="25.5" customHeight="1">
      <c r="B132" s="136"/>
      <c r="C132" s="137" t="s">
        <v>168</v>
      </c>
      <c r="D132" s="137" t="s">
        <v>127</v>
      </c>
      <c r="E132" s="138" t="s">
        <v>186</v>
      </c>
      <c r="F132" s="199" t="s">
        <v>187</v>
      </c>
      <c r="G132" s="199"/>
      <c r="H132" s="199"/>
      <c r="I132" s="199"/>
      <c r="J132" s="139" t="s">
        <v>138</v>
      </c>
      <c r="K132" s="140">
        <v>129.81</v>
      </c>
      <c r="L132" s="226"/>
      <c r="M132" s="226"/>
      <c r="N132" s="226">
        <f t="shared" si="0"/>
        <v>0</v>
      </c>
      <c r="O132" s="226"/>
      <c r="P132" s="226"/>
      <c r="Q132" s="226"/>
      <c r="R132" s="141"/>
      <c r="T132" s="142" t="s">
        <v>5</v>
      </c>
      <c r="U132" s="40" t="s">
        <v>36</v>
      </c>
      <c r="V132" s="143">
        <v>7.4000000000000003E-3</v>
      </c>
      <c r="W132" s="143">
        <f t="shared" si="1"/>
        <v>0.96059400000000006</v>
      </c>
      <c r="X132" s="143">
        <v>0</v>
      </c>
      <c r="Y132" s="143">
        <f t="shared" si="2"/>
        <v>0</v>
      </c>
      <c r="Z132" s="143">
        <v>0</v>
      </c>
      <c r="AA132" s="144">
        <f t="shared" si="3"/>
        <v>0</v>
      </c>
      <c r="AR132" s="18" t="s">
        <v>82</v>
      </c>
      <c r="AT132" s="18" t="s">
        <v>127</v>
      </c>
      <c r="AU132" s="18" t="s">
        <v>78</v>
      </c>
      <c r="AY132" s="18" t="s">
        <v>126</v>
      </c>
      <c r="BE132" s="145">
        <f t="shared" si="4"/>
        <v>0</v>
      </c>
      <c r="BF132" s="145">
        <f t="shared" si="5"/>
        <v>0</v>
      </c>
      <c r="BG132" s="145">
        <f t="shared" si="6"/>
        <v>0</v>
      </c>
      <c r="BH132" s="145">
        <f t="shared" si="7"/>
        <v>0</v>
      </c>
      <c r="BI132" s="145">
        <f t="shared" si="8"/>
        <v>0</v>
      </c>
      <c r="BJ132" s="18" t="s">
        <v>78</v>
      </c>
      <c r="BK132" s="145">
        <f t="shared" si="9"/>
        <v>0</v>
      </c>
      <c r="BL132" s="18" t="s">
        <v>82</v>
      </c>
      <c r="BM132" s="18" t="s">
        <v>325</v>
      </c>
    </row>
    <row r="133" spans="2:65" s="1" customFormat="1" ht="25.5" customHeight="1">
      <c r="B133" s="136"/>
      <c r="C133" s="137" t="s">
        <v>173</v>
      </c>
      <c r="D133" s="137" t="s">
        <v>127</v>
      </c>
      <c r="E133" s="138" t="s">
        <v>174</v>
      </c>
      <c r="F133" s="199" t="s">
        <v>175</v>
      </c>
      <c r="G133" s="199"/>
      <c r="H133" s="199"/>
      <c r="I133" s="199"/>
      <c r="J133" s="139" t="s">
        <v>138</v>
      </c>
      <c r="K133" s="140">
        <v>43.27</v>
      </c>
      <c r="L133" s="226"/>
      <c r="M133" s="226"/>
      <c r="N133" s="226">
        <f t="shared" si="0"/>
        <v>0</v>
      </c>
      <c r="O133" s="226"/>
      <c r="P133" s="226"/>
      <c r="Q133" s="226"/>
      <c r="R133" s="141"/>
      <c r="T133" s="142" t="s">
        <v>5</v>
      </c>
      <c r="U133" s="40" t="s">
        <v>36</v>
      </c>
      <c r="V133" s="143">
        <v>0.61646999999999996</v>
      </c>
      <c r="W133" s="143">
        <f t="shared" si="1"/>
        <v>26.674656899999999</v>
      </c>
      <c r="X133" s="143">
        <v>0</v>
      </c>
      <c r="Y133" s="143">
        <f t="shared" si="2"/>
        <v>0</v>
      </c>
      <c r="Z133" s="143">
        <v>0</v>
      </c>
      <c r="AA133" s="144">
        <f t="shared" si="3"/>
        <v>0</v>
      </c>
      <c r="AR133" s="18" t="s">
        <v>82</v>
      </c>
      <c r="AT133" s="18" t="s">
        <v>127</v>
      </c>
      <c r="AU133" s="18" t="s">
        <v>78</v>
      </c>
      <c r="AY133" s="18" t="s">
        <v>126</v>
      </c>
      <c r="BE133" s="145">
        <f t="shared" si="4"/>
        <v>0</v>
      </c>
      <c r="BF133" s="145">
        <f t="shared" si="5"/>
        <v>0</v>
      </c>
      <c r="BG133" s="145">
        <f t="shared" si="6"/>
        <v>0</v>
      </c>
      <c r="BH133" s="145">
        <f t="shared" si="7"/>
        <v>0</v>
      </c>
      <c r="BI133" s="145">
        <f t="shared" si="8"/>
        <v>0</v>
      </c>
      <c r="BJ133" s="18" t="s">
        <v>78</v>
      </c>
      <c r="BK133" s="145">
        <f t="shared" si="9"/>
        <v>0</v>
      </c>
      <c r="BL133" s="18" t="s">
        <v>82</v>
      </c>
      <c r="BM133" s="18" t="s">
        <v>326</v>
      </c>
    </row>
    <row r="134" spans="2:65" s="1" customFormat="1" ht="16.5" customHeight="1">
      <c r="B134" s="136"/>
      <c r="C134" s="137" t="s">
        <v>177</v>
      </c>
      <c r="D134" s="137" t="s">
        <v>127</v>
      </c>
      <c r="E134" s="138" t="s">
        <v>190</v>
      </c>
      <c r="F134" s="199" t="s">
        <v>191</v>
      </c>
      <c r="G134" s="199"/>
      <c r="H134" s="199"/>
      <c r="I134" s="199"/>
      <c r="J134" s="139" t="s">
        <v>138</v>
      </c>
      <c r="K134" s="140">
        <v>43.27</v>
      </c>
      <c r="L134" s="226"/>
      <c r="M134" s="226"/>
      <c r="N134" s="226">
        <f t="shared" si="0"/>
        <v>0</v>
      </c>
      <c r="O134" s="226"/>
      <c r="P134" s="226"/>
      <c r="Q134" s="226"/>
      <c r="R134" s="141"/>
      <c r="T134" s="142" t="s">
        <v>5</v>
      </c>
      <c r="U134" s="40" t="s">
        <v>36</v>
      </c>
      <c r="V134" s="143">
        <v>9.11E-3</v>
      </c>
      <c r="W134" s="143">
        <f t="shared" si="1"/>
        <v>0.39418970000000003</v>
      </c>
      <c r="X134" s="143">
        <v>0</v>
      </c>
      <c r="Y134" s="143">
        <f t="shared" si="2"/>
        <v>0</v>
      </c>
      <c r="Z134" s="143">
        <v>0</v>
      </c>
      <c r="AA134" s="144">
        <f t="shared" si="3"/>
        <v>0</v>
      </c>
      <c r="AR134" s="18" t="s">
        <v>82</v>
      </c>
      <c r="AT134" s="18" t="s">
        <v>127</v>
      </c>
      <c r="AU134" s="18" t="s">
        <v>78</v>
      </c>
      <c r="AY134" s="18" t="s">
        <v>126</v>
      </c>
      <c r="BE134" s="145">
        <f t="shared" si="4"/>
        <v>0</v>
      </c>
      <c r="BF134" s="145">
        <f t="shared" si="5"/>
        <v>0</v>
      </c>
      <c r="BG134" s="145">
        <f t="shared" si="6"/>
        <v>0</v>
      </c>
      <c r="BH134" s="145">
        <f t="shared" si="7"/>
        <v>0</v>
      </c>
      <c r="BI134" s="145">
        <f t="shared" si="8"/>
        <v>0</v>
      </c>
      <c r="BJ134" s="18" t="s">
        <v>78</v>
      </c>
      <c r="BK134" s="145">
        <f t="shared" si="9"/>
        <v>0</v>
      </c>
      <c r="BL134" s="18" t="s">
        <v>82</v>
      </c>
      <c r="BM134" s="18" t="s">
        <v>327</v>
      </c>
    </row>
    <row r="135" spans="2:65" s="1" customFormat="1" ht="38.25" customHeight="1">
      <c r="B135" s="136"/>
      <c r="C135" s="137" t="s">
        <v>181</v>
      </c>
      <c r="D135" s="137" t="s">
        <v>127</v>
      </c>
      <c r="E135" s="138" t="s">
        <v>194</v>
      </c>
      <c r="F135" s="199" t="s">
        <v>195</v>
      </c>
      <c r="G135" s="199"/>
      <c r="H135" s="199"/>
      <c r="I135" s="199"/>
      <c r="J135" s="139" t="s">
        <v>138</v>
      </c>
      <c r="K135" s="140">
        <v>51.106000000000002</v>
      </c>
      <c r="L135" s="226"/>
      <c r="M135" s="226"/>
      <c r="N135" s="226">
        <f t="shared" si="0"/>
        <v>0</v>
      </c>
      <c r="O135" s="226"/>
      <c r="P135" s="226"/>
      <c r="Q135" s="226"/>
      <c r="R135" s="141"/>
      <c r="T135" s="142" t="s">
        <v>5</v>
      </c>
      <c r="U135" s="40" t="s">
        <v>36</v>
      </c>
      <c r="V135" s="143">
        <v>0.24221000000000001</v>
      </c>
      <c r="W135" s="143">
        <f t="shared" si="1"/>
        <v>12.378384260000001</v>
      </c>
      <c r="X135" s="143">
        <v>0</v>
      </c>
      <c r="Y135" s="143">
        <f t="shared" si="2"/>
        <v>0</v>
      </c>
      <c r="Z135" s="143">
        <v>0</v>
      </c>
      <c r="AA135" s="144">
        <f t="shared" si="3"/>
        <v>0</v>
      </c>
      <c r="AR135" s="18" t="s">
        <v>82</v>
      </c>
      <c r="AT135" s="18" t="s">
        <v>127</v>
      </c>
      <c r="AU135" s="18" t="s">
        <v>78</v>
      </c>
      <c r="AY135" s="18" t="s">
        <v>126</v>
      </c>
      <c r="BE135" s="145">
        <f t="shared" si="4"/>
        <v>0</v>
      </c>
      <c r="BF135" s="145">
        <f t="shared" si="5"/>
        <v>0</v>
      </c>
      <c r="BG135" s="145">
        <f t="shared" si="6"/>
        <v>0</v>
      </c>
      <c r="BH135" s="145">
        <f t="shared" si="7"/>
        <v>0</v>
      </c>
      <c r="BI135" s="145">
        <f t="shared" si="8"/>
        <v>0</v>
      </c>
      <c r="BJ135" s="18" t="s">
        <v>78</v>
      </c>
      <c r="BK135" s="145">
        <f t="shared" si="9"/>
        <v>0</v>
      </c>
      <c r="BL135" s="18" t="s">
        <v>82</v>
      </c>
      <c r="BM135" s="18" t="s">
        <v>328</v>
      </c>
    </row>
    <row r="136" spans="2:65" s="1" customFormat="1" ht="25.5" customHeight="1">
      <c r="B136" s="136"/>
      <c r="C136" s="137" t="s">
        <v>185</v>
      </c>
      <c r="D136" s="137" t="s">
        <v>127</v>
      </c>
      <c r="E136" s="138" t="s">
        <v>198</v>
      </c>
      <c r="F136" s="199" t="s">
        <v>199</v>
      </c>
      <c r="G136" s="199"/>
      <c r="H136" s="199"/>
      <c r="I136" s="199"/>
      <c r="J136" s="139" t="s">
        <v>138</v>
      </c>
      <c r="K136" s="140">
        <v>15.872</v>
      </c>
      <c r="L136" s="226"/>
      <c r="M136" s="226"/>
      <c r="N136" s="226">
        <f t="shared" si="0"/>
        <v>0</v>
      </c>
      <c r="O136" s="226"/>
      <c r="P136" s="226"/>
      <c r="Q136" s="226"/>
      <c r="R136" s="141"/>
      <c r="T136" s="142" t="s">
        <v>5</v>
      </c>
      <c r="U136" s="40" t="s">
        <v>36</v>
      </c>
      <c r="V136" s="143">
        <v>1.5011399999999999</v>
      </c>
      <c r="W136" s="143">
        <f t="shared" si="1"/>
        <v>23.826094079999997</v>
      </c>
      <c r="X136" s="143">
        <v>0</v>
      </c>
      <c r="Y136" s="143">
        <f t="shared" si="2"/>
        <v>0</v>
      </c>
      <c r="Z136" s="143">
        <v>0</v>
      </c>
      <c r="AA136" s="144">
        <f t="shared" si="3"/>
        <v>0</v>
      </c>
      <c r="AR136" s="18" t="s">
        <v>82</v>
      </c>
      <c r="AT136" s="18" t="s">
        <v>127</v>
      </c>
      <c r="AU136" s="18" t="s">
        <v>78</v>
      </c>
      <c r="AY136" s="18" t="s">
        <v>126</v>
      </c>
      <c r="BE136" s="145">
        <f t="shared" si="4"/>
        <v>0</v>
      </c>
      <c r="BF136" s="145">
        <f t="shared" si="5"/>
        <v>0</v>
      </c>
      <c r="BG136" s="145">
        <f t="shared" si="6"/>
        <v>0</v>
      </c>
      <c r="BH136" s="145">
        <f t="shared" si="7"/>
        <v>0</v>
      </c>
      <c r="BI136" s="145">
        <f t="shared" si="8"/>
        <v>0</v>
      </c>
      <c r="BJ136" s="18" t="s">
        <v>78</v>
      </c>
      <c r="BK136" s="145">
        <f t="shared" si="9"/>
        <v>0</v>
      </c>
      <c r="BL136" s="18" t="s">
        <v>82</v>
      </c>
      <c r="BM136" s="18" t="s">
        <v>329</v>
      </c>
    </row>
    <row r="137" spans="2:65" s="1" customFormat="1" ht="16.5" customHeight="1">
      <c r="B137" s="136"/>
      <c r="C137" s="137" t="s">
        <v>189</v>
      </c>
      <c r="D137" s="137" t="s">
        <v>127</v>
      </c>
      <c r="E137" s="138" t="s">
        <v>202</v>
      </c>
      <c r="F137" s="199" t="s">
        <v>203</v>
      </c>
      <c r="G137" s="199"/>
      <c r="H137" s="199"/>
      <c r="I137" s="199"/>
      <c r="J137" s="139" t="s">
        <v>138</v>
      </c>
      <c r="K137" s="140">
        <v>15.872</v>
      </c>
      <c r="L137" s="226"/>
      <c r="M137" s="226"/>
      <c r="N137" s="226">
        <f t="shared" si="0"/>
        <v>0</v>
      </c>
      <c r="O137" s="226"/>
      <c r="P137" s="226"/>
      <c r="Q137" s="226"/>
      <c r="R137" s="141"/>
      <c r="T137" s="142" t="s">
        <v>5</v>
      </c>
      <c r="U137" s="40" t="s">
        <v>36</v>
      </c>
      <c r="V137" s="143">
        <v>0.88941999999999999</v>
      </c>
      <c r="W137" s="143">
        <f t="shared" si="1"/>
        <v>14.11687424</v>
      </c>
      <c r="X137" s="143">
        <v>0</v>
      </c>
      <c r="Y137" s="143">
        <f t="shared" si="2"/>
        <v>0</v>
      </c>
      <c r="Z137" s="143">
        <v>0</v>
      </c>
      <c r="AA137" s="144">
        <f t="shared" si="3"/>
        <v>0</v>
      </c>
      <c r="AR137" s="18" t="s">
        <v>82</v>
      </c>
      <c r="AT137" s="18" t="s">
        <v>127</v>
      </c>
      <c r="AU137" s="18" t="s">
        <v>78</v>
      </c>
      <c r="AY137" s="18" t="s">
        <v>126</v>
      </c>
      <c r="BE137" s="145">
        <f t="shared" si="4"/>
        <v>0</v>
      </c>
      <c r="BF137" s="145">
        <f t="shared" si="5"/>
        <v>0</v>
      </c>
      <c r="BG137" s="145">
        <f t="shared" si="6"/>
        <v>0</v>
      </c>
      <c r="BH137" s="145">
        <f t="shared" si="7"/>
        <v>0</v>
      </c>
      <c r="BI137" s="145">
        <f t="shared" si="8"/>
        <v>0</v>
      </c>
      <c r="BJ137" s="18" t="s">
        <v>78</v>
      </c>
      <c r="BK137" s="145">
        <f t="shared" si="9"/>
        <v>0</v>
      </c>
      <c r="BL137" s="18" t="s">
        <v>82</v>
      </c>
      <c r="BM137" s="18" t="s">
        <v>330</v>
      </c>
    </row>
    <row r="138" spans="2:65" s="1" customFormat="1" ht="16.5" customHeight="1">
      <c r="B138" s="136"/>
      <c r="C138" s="146" t="s">
        <v>193</v>
      </c>
      <c r="D138" s="146" t="s">
        <v>205</v>
      </c>
      <c r="E138" s="147" t="s">
        <v>206</v>
      </c>
      <c r="F138" s="198" t="s">
        <v>207</v>
      </c>
      <c r="G138" s="198"/>
      <c r="H138" s="198"/>
      <c r="I138" s="198"/>
      <c r="J138" s="148" t="s">
        <v>138</v>
      </c>
      <c r="K138" s="149">
        <v>15.872</v>
      </c>
      <c r="L138" s="227"/>
      <c r="M138" s="227"/>
      <c r="N138" s="227">
        <f t="shared" si="0"/>
        <v>0</v>
      </c>
      <c r="O138" s="226"/>
      <c r="P138" s="226"/>
      <c r="Q138" s="226"/>
      <c r="R138" s="141"/>
      <c r="T138" s="142" t="s">
        <v>5</v>
      </c>
      <c r="U138" s="40" t="s">
        <v>36</v>
      </c>
      <c r="V138" s="143">
        <v>0</v>
      </c>
      <c r="W138" s="143">
        <f t="shared" si="1"/>
        <v>0</v>
      </c>
      <c r="X138" s="143">
        <v>1.67</v>
      </c>
      <c r="Y138" s="143">
        <f t="shared" si="2"/>
        <v>26.506239999999998</v>
      </c>
      <c r="Z138" s="143">
        <v>0</v>
      </c>
      <c r="AA138" s="144">
        <f t="shared" si="3"/>
        <v>0</v>
      </c>
      <c r="AR138" s="18" t="s">
        <v>155</v>
      </c>
      <c r="AT138" s="18" t="s">
        <v>205</v>
      </c>
      <c r="AU138" s="18" t="s">
        <v>78</v>
      </c>
      <c r="AY138" s="18" t="s">
        <v>126</v>
      </c>
      <c r="BE138" s="145">
        <f t="shared" si="4"/>
        <v>0</v>
      </c>
      <c r="BF138" s="145">
        <f t="shared" si="5"/>
        <v>0</v>
      </c>
      <c r="BG138" s="145">
        <f t="shared" si="6"/>
        <v>0</v>
      </c>
      <c r="BH138" s="145">
        <f t="shared" si="7"/>
        <v>0</v>
      </c>
      <c r="BI138" s="145">
        <f t="shared" si="8"/>
        <v>0</v>
      </c>
      <c r="BJ138" s="18" t="s">
        <v>78</v>
      </c>
      <c r="BK138" s="145">
        <f t="shared" si="9"/>
        <v>0</v>
      </c>
      <c r="BL138" s="18" t="s">
        <v>82</v>
      </c>
      <c r="BM138" s="18" t="s">
        <v>331</v>
      </c>
    </row>
    <row r="139" spans="2:65" s="1" customFormat="1" ht="38.25" customHeight="1">
      <c r="B139" s="136"/>
      <c r="C139" s="137" t="s">
        <v>197</v>
      </c>
      <c r="D139" s="137" t="s">
        <v>127</v>
      </c>
      <c r="E139" s="138" t="s">
        <v>210</v>
      </c>
      <c r="F139" s="199" t="s">
        <v>211</v>
      </c>
      <c r="G139" s="199"/>
      <c r="H139" s="199"/>
      <c r="I139" s="199"/>
      <c r="J139" s="139" t="s">
        <v>162</v>
      </c>
      <c r="K139" s="140">
        <v>74</v>
      </c>
      <c r="L139" s="226"/>
      <c r="M139" s="226"/>
      <c r="N139" s="226">
        <f t="shared" si="0"/>
        <v>0</v>
      </c>
      <c r="O139" s="226"/>
      <c r="P139" s="226"/>
      <c r="Q139" s="226"/>
      <c r="R139" s="141"/>
      <c r="T139" s="142" t="s">
        <v>5</v>
      </c>
      <c r="U139" s="40" t="s">
        <v>36</v>
      </c>
      <c r="V139" s="143">
        <v>0.32300000000000001</v>
      </c>
      <c r="W139" s="143">
        <f t="shared" si="1"/>
        <v>23.902000000000001</v>
      </c>
      <c r="X139" s="143">
        <v>0</v>
      </c>
      <c r="Y139" s="143">
        <f t="shared" si="2"/>
        <v>0</v>
      </c>
      <c r="Z139" s="143">
        <v>0</v>
      </c>
      <c r="AA139" s="144">
        <f t="shared" si="3"/>
        <v>0</v>
      </c>
      <c r="AR139" s="18" t="s">
        <v>82</v>
      </c>
      <c r="AT139" s="18" t="s">
        <v>127</v>
      </c>
      <c r="AU139" s="18" t="s">
        <v>78</v>
      </c>
      <c r="AY139" s="18" t="s">
        <v>126</v>
      </c>
      <c r="BE139" s="145">
        <f t="shared" si="4"/>
        <v>0</v>
      </c>
      <c r="BF139" s="145">
        <f t="shared" si="5"/>
        <v>0</v>
      </c>
      <c r="BG139" s="145">
        <f t="shared" si="6"/>
        <v>0</v>
      </c>
      <c r="BH139" s="145">
        <f t="shared" si="7"/>
        <v>0</v>
      </c>
      <c r="BI139" s="145">
        <f t="shared" si="8"/>
        <v>0</v>
      </c>
      <c r="BJ139" s="18" t="s">
        <v>78</v>
      </c>
      <c r="BK139" s="145">
        <f t="shared" si="9"/>
        <v>0</v>
      </c>
      <c r="BL139" s="18" t="s">
        <v>82</v>
      </c>
      <c r="BM139" s="18" t="s">
        <v>332</v>
      </c>
    </row>
    <row r="140" spans="2:65" s="9" customFormat="1" ht="29.85" customHeight="1">
      <c r="B140" s="125"/>
      <c r="C140" s="126"/>
      <c r="D140" s="135" t="s">
        <v>304</v>
      </c>
      <c r="E140" s="135"/>
      <c r="F140" s="135"/>
      <c r="G140" s="135"/>
      <c r="H140" s="135"/>
      <c r="I140" s="135"/>
      <c r="J140" s="135"/>
      <c r="K140" s="135"/>
      <c r="L140" s="135"/>
      <c r="M140" s="135"/>
      <c r="N140" s="228">
        <f>BK140</f>
        <v>0</v>
      </c>
      <c r="O140" s="229"/>
      <c r="P140" s="229"/>
      <c r="Q140" s="229"/>
      <c r="R140" s="128"/>
      <c r="T140" s="129"/>
      <c r="U140" s="126"/>
      <c r="V140" s="126"/>
      <c r="W140" s="130">
        <f>SUM(W141:W143)</f>
        <v>11.893688000000001</v>
      </c>
      <c r="X140" s="126"/>
      <c r="Y140" s="130">
        <f>SUM(Y141:Y143)</f>
        <v>6.720293092416</v>
      </c>
      <c r="Z140" s="126"/>
      <c r="AA140" s="131">
        <f>SUM(AA141:AA143)</f>
        <v>0</v>
      </c>
      <c r="AR140" s="132" t="s">
        <v>75</v>
      </c>
      <c r="AT140" s="133" t="s">
        <v>68</v>
      </c>
      <c r="AU140" s="133" t="s">
        <v>75</v>
      </c>
      <c r="AY140" s="132" t="s">
        <v>126</v>
      </c>
      <c r="BK140" s="134">
        <f>SUM(BK141:BK143)</f>
        <v>0</v>
      </c>
    </row>
    <row r="141" spans="2:65" s="1" customFormat="1" ht="38.25" customHeight="1">
      <c r="B141" s="136"/>
      <c r="C141" s="137" t="s">
        <v>201</v>
      </c>
      <c r="D141" s="137" t="s">
        <v>127</v>
      </c>
      <c r="E141" s="138" t="s">
        <v>333</v>
      </c>
      <c r="F141" s="199" t="s">
        <v>334</v>
      </c>
      <c r="G141" s="199"/>
      <c r="H141" s="199"/>
      <c r="I141" s="199"/>
      <c r="J141" s="139" t="s">
        <v>138</v>
      </c>
      <c r="K141" s="140">
        <v>2.4</v>
      </c>
      <c r="L141" s="226"/>
      <c r="M141" s="226"/>
      <c r="N141" s="226">
        <f>ROUND(L141*K141,2)</f>
        <v>0</v>
      </c>
      <c r="O141" s="226"/>
      <c r="P141" s="226"/>
      <c r="Q141" s="226"/>
      <c r="R141" s="141"/>
      <c r="T141" s="142" t="s">
        <v>5</v>
      </c>
      <c r="U141" s="40" t="s">
        <v>36</v>
      </c>
      <c r="V141" s="143">
        <v>1.8222700000000001</v>
      </c>
      <c r="W141" s="143">
        <f>V141*K141</f>
        <v>4.3734479999999998</v>
      </c>
      <c r="X141" s="143">
        <v>2.59133490944</v>
      </c>
      <c r="Y141" s="143">
        <f>X141*K141</f>
        <v>6.2192037826559998</v>
      </c>
      <c r="Z141" s="143">
        <v>0</v>
      </c>
      <c r="AA141" s="144">
        <f>Z141*K141</f>
        <v>0</v>
      </c>
      <c r="AR141" s="18" t="s">
        <v>82</v>
      </c>
      <c r="AT141" s="18" t="s">
        <v>127</v>
      </c>
      <c r="AU141" s="18" t="s">
        <v>78</v>
      </c>
      <c r="AY141" s="18" t="s">
        <v>126</v>
      </c>
      <c r="BE141" s="145">
        <f>IF(U141="základná",N141,0)</f>
        <v>0</v>
      </c>
      <c r="BF141" s="145">
        <f>IF(U141="znížená",N141,0)</f>
        <v>0</v>
      </c>
      <c r="BG141" s="145">
        <f>IF(U141="zákl. prenesená",N141,0)</f>
        <v>0</v>
      </c>
      <c r="BH141" s="145">
        <f>IF(U141="zníž. prenesená",N141,0)</f>
        <v>0</v>
      </c>
      <c r="BI141" s="145">
        <f>IF(U141="nulová",N141,0)</f>
        <v>0</v>
      </c>
      <c r="BJ141" s="18" t="s">
        <v>78</v>
      </c>
      <c r="BK141" s="145">
        <f>ROUND(L141*K141,2)</f>
        <v>0</v>
      </c>
      <c r="BL141" s="18" t="s">
        <v>82</v>
      </c>
      <c r="BM141" s="18" t="s">
        <v>335</v>
      </c>
    </row>
    <row r="142" spans="2:65" s="1" customFormat="1" ht="38.25" customHeight="1">
      <c r="B142" s="136"/>
      <c r="C142" s="137" t="s">
        <v>10</v>
      </c>
      <c r="D142" s="137" t="s">
        <v>127</v>
      </c>
      <c r="E142" s="138" t="s">
        <v>336</v>
      </c>
      <c r="F142" s="199" t="s">
        <v>337</v>
      </c>
      <c r="G142" s="199"/>
      <c r="H142" s="199"/>
      <c r="I142" s="199"/>
      <c r="J142" s="139" t="s">
        <v>162</v>
      </c>
      <c r="K142" s="140">
        <v>4.16</v>
      </c>
      <c r="L142" s="226"/>
      <c r="M142" s="226"/>
      <c r="N142" s="226">
        <f>ROUND(L142*K142,2)</f>
        <v>0</v>
      </c>
      <c r="O142" s="226"/>
      <c r="P142" s="226"/>
      <c r="Q142" s="226"/>
      <c r="R142" s="141"/>
      <c r="T142" s="142" t="s">
        <v>5</v>
      </c>
      <c r="U142" s="40" t="s">
        <v>36</v>
      </c>
      <c r="V142" s="143">
        <v>1.46566</v>
      </c>
      <c r="W142" s="143">
        <f>V142*K142</f>
        <v>6.0971456000000002</v>
      </c>
      <c r="X142" s="143">
        <v>0.120454161</v>
      </c>
      <c r="Y142" s="143">
        <f>X142*K142</f>
        <v>0.50108930975999999</v>
      </c>
      <c r="Z142" s="143">
        <v>0</v>
      </c>
      <c r="AA142" s="144">
        <f>Z142*K142</f>
        <v>0</v>
      </c>
      <c r="AR142" s="18" t="s">
        <v>82</v>
      </c>
      <c r="AT142" s="18" t="s">
        <v>127</v>
      </c>
      <c r="AU142" s="18" t="s">
        <v>78</v>
      </c>
      <c r="AY142" s="18" t="s">
        <v>126</v>
      </c>
      <c r="BE142" s="145">
        <f>IF(U142="základná",N142,0)</f>
        <v>0</v>
      </c>
      <c r="BF142" s="145">
        <f>IF(U142="znížená",N142,0)</f>
        <v>0</v>
      </c>
      <c r="BG142" s="145">
        <f>IF(U142="zákl. prenesená",N142,0)</f>
        <v>0</v>
      </c>
      <c r="BH142" s="145">
        <f>IF(U142="zníž. prenesená",N142,0)</f>
        <v>0</v>
      </c>
      <c r="BI142" s="145">
        <f>IF(U142="nulová",N142,0)</f>
        <v>0</v>
      </c>
      <c r="BJ142" s="18" t="s">
        <v>78</v>
      </c>
      <c r="BK142" s="145">
        <f>ROUND(L142*K142,2)</f>
        <v>0</v>
      </c>
      <c r="BL142" s="18" t="s">
        <v>82</v>
      </c>
      <c r="BM142" s="18" t="s">
        <v>338</v>
      </c>
    </row>
    <row r="143" spans="2:65" s="1" customFormat="1" ht="38.25" customHeight="1">
      <c r="B143" s="136"/>
      <c r="C143" s="137" t="s">
        <v>209</v>
      </c>
      <c r="D143" s="137" t="s">
        <v>127</v>
      </c>
      <c r="E143" s="138" t="s">
        <v>339</v>
      </c>
      <c r="F143" s="199" t="s">
        <v>340</v>
      </c>
      <c r="G143" s="199"/>
      <c r="H143" s="199"/>
      <c r="I143" s="199"/>
      <c r="J143" s="139" t="s">
        <v>162</v>
      </c>
      <c r="K143" s="140">
        <v>4.16</v>
      </c>
      <c r="L143" s="226"/>
      <c r="M143" s="226"/>
      <c r="N143" s="226">
        <f>ROUND(L143*K143,2)</f>
        <v>0</v>
      </c>
      <c r="O143" s="226"/>
      <c r="P143" s="226"/>
      <c r="Q143" s="226"/>
      <c r="R143" s="141"/>
      <c r="T143" s="142" t="s">
        <v>5</v>
      </c>
      <c r="U143" s="40" t="s">
        <v>36</v>
      </c>
      <c r="V143" s="143">
        <v>0.34209000000000001</v>
      </c>
      <c r="W143" s="143">
        <f>V143*K143</f>
        <v>1.4230944000000001</v>
      </c>
      <c r="X143" s="143">
        <v>0</v>
      </c>
      <c r="Y143" s="143">
        <f>X143*K143</f>
        <v>0</v>
      </c>
      <c r="Z143" s="143">
        <v>0</v>
      </c>
      <c r="AA143" s="144">
        <f>Z143*K143</f>
        <v>0</v>
      </c>
      <c r="AR143" s="18" t="s">
        <v>82</v>
      </c>
      <c r="AT143" s="18" t="s">
        <v>127</v>
      </c>
      <c r="AU143" s="18" t="s">
        <v>78</v>
      </c>
      <c r="AY143" s="18" t="s">
        <v>126</v>
      </c>
      <c r="BE143" s="145">
        <f>IF(U143="základná",N143,0)</f>
        <v>0</v>
      </c>
      <c r="BF143" s="145">
        <f>IF(U143="znížená",N143,0)</f>
        <v>0</v>
      </c>
      <c r="BG143" s="145">
        <f>IF(U143="zákl. prenesená",N143,0)</f>
        <v>0</v>
      </c>
      <c r="BH143" s="145">
        <f>IF(U143="zníž. prenesená",N143,0)</f>
        <v>0</v>
      </c>
      <c r="BI143" s="145">
        <f>IF(U143="nulová",N143,0)</f>
        <v>0</v>
      </c>
      <c r="BJ143" s="18" t="s">
        <v>78</v>
      </c>
      <c r="BK143" s="145">
        <f>ROUND(L143*K143,2)</f>
        <v>0</v>
      </c>
      <c r="BL143" s="18" t="s">
        <v>82</v>
      </c>
      <c r="BM143" s="18" t="s">
        <v>341</v>
      </c>
    </row>
    <row r="144" spans="2:65" s="9" customFormat="1" ht="29.85" customHeight="1">
      <c r="B144" s="125"/>
      <c r="C144" s="126"/>
      <c r="D144" s="135" t="s">
        <v>106</v>
      </c>
      <c r="E144" s="135"/>
      <c r="F144" s="135"/>
      <c r="G144" s="135"/>
      <c r="H144" s="135"/>
      <c r="I144" s="135"/>
      <c r="J144" s="135"/>
      <c r="K144" s="135"/>
      <c r="L144" s="135"/>
      <c r="M144" s="135"/>
      <c r="N144" s="228">
        <f>BK144</f>
        <v>0</v>
      </c>
      <c r="O144" s="229"/>
      <c r="P144" s="229"/>
      <c r="Q144" s="229"/>
      <c r="R144" s="128"/>
      <c r="T144" s="129"/>
      <c r="U144" s="126"/>
      <c r="V144" s="126"/>
      <c r="W144" s="130">
        <f>W145</f>
        <v>2.2794113999999999</v>
      </c>
      <c r="X144" s="126"/>
      <c r="Y144" s="130">
        <f>Y145</f>
        <v>3.4601091000000004</v>
      </c>
      <c r="Z144" s="126"/>
      <c r="AA144" s="131">
        <f>AA145</f>
        <v>0</v>
      </c>
      <c r="AR144" s="132" t="s">
        <v>75</v>
      </c>
      <c r="AT144" s="133" t="s">
        <v>68</v>
      </c>
      <c r="AU144" s="133" t="s">
        <v>75</v>
      </c>
      <c r="AY144" s="132" t="s">
        <v>126</v>
      </c>
      <c r="BK144" s="134">
        <f>BK145</f>
        <v>0</v>
      </c>
    </row>
    <row r="145" spans="2:65" s="1" customFormat="1" ht="38.25" customHeight="1">
      <c r="B145" s="136"/>
      <c r="C145" s="137" t="s">
        <v>213</v>
      </c>
      <c r="D145" s="137" t="s">
        <v>127</v>
      </c>
      <c r="E145" s="138" t="s">
        <v>214</v>
      </c>
      <c r="F145" s="199" t="s">
        <v>215</v>
      </c>
      <c r="G145" s="199"/>
      <c r="H145" s="199"/>
      <c r="I145" s="199"/>
      <c r="J145" s="139" t="s">
        <v>138</v>
      </c>
      <c r="K145" s="140">
        <v>1.83</v>
      </c>
      <c r="L145" s="226"/>
      <c r="M145" s="226"/>
      <c r="N145" s="226">
        <f>ROUND(L145*K145,2)</f>
        <v>0</v>
      </c>
      <c r="O145" s="226"/>
      <c r="P145" s="226"/>
      <c r="Q145" s="226"/>
      <c r="R145" s="141"/>
      <c r="T145" s="142" t="s">
        <v>5</v>
      </c>
      <c r="U145" s="40" t="s">
        <v>36</v>
      </c>
      <c r="V145" s="143">
        <v>1.2455799999999999</v>
      </c>
      <c r="W145" s="143">
        <f>V145*K145</f>
        <v>2.2794113999999999</v>
      </c>
      <c r="X145" s="143">
        <v>1.8907700000000001</v>
      </c>
      <c r="Y145" s="143">
        <f>X145*K145</f>
        <v>3.4601091000000004</v>
      </c>
      <c r="Z145" s="143">
        <v>0</v>
      </c>
      <c r="AA145" s="144">
        <f>Z145*K145</f>
        <v>0</v>
      </c>
      <c r="AR145" s="18" t="s">
        <v>82</v>
      </c>
      <c r="AT145" s="18" t="s">
        <v>127</v>
      </c>
      <c r="AU145" s="18" t="s">
        <v>78</v>
      </c>
      <c r="AY145" s="18" t="s">
        <v>126</v>
      </c>
      <c r="BE145" s="145">
        <f>IF(U145="základná",N145,0)</f>
        <v>0</v>
      </c>
      <c r="BF145" s="145">
        <f>IF(U145="znížená",N145,0)</f>
        <v>0</v>
      </c>
      <c r="BG145" s="145">
        <f>IF(U145="zákl. prenesená",N145,0)</f>
        <v>0</v>
      </c>
      <c r="BH145" s="145">
        <f>IF(U145="zníž. prenesená",N145,0)</f>
        <v>0</v>
      </c>
      <c r="BI145" s="145">
        <f>IF(U145="nulová",N145,0)</f>
        <v>0</v>
      </c>
      <c r="BJ145" s="18" t="s">
        <v>78</v>
      </c>
      <c r="BK145" s="145">
        <f>ROUND(L145*K145,2)</f>
        <v>0</v>
      </c>
      <c r="BL145" s="18" t="s">
        <v>82</v>
      </c>
      <c r="BM145" s="18" t="s">
        <v>342</v>
      </c>
    </row>
    <row r="146" spans="2:65" s="9" customFormat="1" ht="29.85" customHeight="1">
      <c r="B146" s="125"/>
      <c r="C146" s="126"/>
      <c r="D146" s="135" t="s">
        <v>305</v>
      </c>
      <c r="E146" s="135"/>
      <c r="F146" s="135"/>
      <c r="G146" s="135"/>
      <c r="H146" s="135"/>
      <c r="I146" s="135"/>
      <c r="J146" s="135"/>
      <c r="K146" s="135"/>
      <c r="L146" s="135"/>
      <c r="M146" s="135"/>
      <c r="N146" s="228">
        <f>BK146</f>
        <v>0</v>
      </c>
      <c r="O146" s="229"/>
      <c r="P146" s="229"/>
      <c r="Q146" s="229"/>
      <c r="R146" s="128"/>
      <c r="T146" s="129"/>
      <c r="U146" s="126"/>
      <c r="V146" s="126"/>
      <c r="W146" s="130">
        <f>W147</f>
        <v>28.251719999999999</v>
      </c>
      <c r="X146" s="126"/>
      <c r="Y146" s="130">
        <f>Y147</f>
        <v>22.704624000000003</v>
      </c>
      <c r="Z146" s="126"/>
      <c r="AA146" s="131">
        <f>AA147</f>
        <v>0</v>
      </c>
      <c r="AR146" s="132" t="s">
        <v>75</v>
      </c>
      <c r="AT146" s="133" t="s">
        <v>68</v>
      </c>
      <c r="AU146" s="133" t="s">
        <v>75</v>
      </c>
      <c r="AY146" s="132" t="s">
        <v>126</v>
      </c>
      <c r="BK146" s="134">
        <f>BK147</f>
        <v>0</v>
      </c>
    </row>
    <row r="147" spans="2:65" s="1" customFormat="1" ht="25.5" customHeight="1">
      <c r="B147" s="136"/>
      <c r="C147" s="137" t="s">
        <v>217</v>
      </c>
      <c r="D147" s="137" t="s">
        <v>127</v>
      </c>
      <c r="E147" s="138" t="s">
        <v>343</v>
      </c>
      <c r="F147" s="199" t="s">
        <v>344</v>
      </c>
      <c r="G147" s="199"/>
      <c r="H147" s="199"/>
      <c r="I147" s="199"/>
      <c r="J147" s="139" t="s">
        <v>162</v>
      </c>
      <c r="K147" s="140">
        <v>36</v>
      </c>
      <c r="L147" s="226"/>
      <c r="M147" s="226"/>
      <c r="N147" s="226">
        <f>ROUND(L147*K147,2)</f>
        <v>0</v>
      </c>
      <c r="O147" s="226"/>
      <c r="P147" s="226"/>
      <c r="Q147" s="226"/>
      <c r="R147" s="141"/>
      <c r="T147" s="142" t="s">
        <v>5</v>
      </c>
      <c r="U147" s="40" t="s">
        <v>36</v>
      </c>
      <c r="V147" s="143">
        <v>0.78476999999999997</v>
      </c>
      <c r="W147" s="143">
        <f>V147*K147</f>
        <v>28.251719999999999</v>
      </c>
      <c r="X147" s="143">
        <v>0.63068400000000002</v>
      </c>
      <c r="Y147" s="143">
        <f>X147*K147</f>
        <v>22.704624000000003</v>
      </c>
      <c r="Z147" s="143">
        <v>0</v>
      </c>
      <c r="AA147" s="144">
        <f>Z147*K147</f>
        <v>0</v>
      </c>
      <c r="AR147" s="18" t="s">
        <v>82</v>
      </c>
      <c r="AT147" s="18" t="s">
        <v>127</v>
      </c>
      <c r="AU147" s="18" t="s">
        <v>78</v>
      </c>
      <c r="AY147" s="18" t="s">
        <v>126</v>
      </c>
      <c r="BE147" s="145">
        <f>IF(U147="základná",N147,0)</f>
        <v>0</v>
      </c>
      <c r="BF147" s="145">
        <f>IF(U147="znížená",N147,0)</f>
        <v>0</v>
      </c>
      <c r="BG147" s="145">
        <f>IF(U147="zákl. prenesená",N147,0)</f>
        <v>0</v>
      </c>
      <c r="BH147" s="145">
        <f>IF(U147="zníž. prenesená",N147,0)</f>
        <v>0</v>
      </c>
      <c r="BI147" s="145">
        <f>IF(U147="nulová",N147,0)</f>
        <v>0</v>
      </c>
      <c r="BJ147" s="18" t="s">
        <v>78</v>
      </c>
      <c r="BK147" s="145">
        <f>ROUND(L147*K147,2)</f>
        <v>0</v>
      </c>
      <c r="BL147" s="18" t="s">
        <v>82</v>
      </c>
      <c r="BM147" s="18" t="s">
        <v>345</v>
      </c>
    </row>
    <row r="148" spans="2:65" s="9" customFormat="1" ht="29.85" customHeight="1">
      <c r="B148" s="125"/>
      <c r="C148" s="126"/>
      <c r="D148" s="135" t="s">
        <v>107</v>
      </c>
      <c r="E148" s="135"/>
      <c r="F148" s="135"/>
      <c r="G148" s="135"/>
      <c r="H148" s="135"/>
      <c r="I148" s="135"/>
      <c r="J148" s="135"/>
      <c r="K148" s="135"/>
      <c r="L148" s="135"/>
      <c r="M148" s="135"/>
      <c r="N148" s="228">
        <f>BK148</f>
        <v>0</v>
      </c>
      <c r="O148" s="229"/>
      <c r="P148" s="229"/>
      <c r="Q148" s="229"/>
      <c r="R148" s="128"/>
      <c r="T148" s="129"/>
      <c r="U148" s="126"/>
      <c r="V148" s="126"/>
      <c r="W148" s="130">
        <f>SUM(W149:W150)</f>
        <v>12.2432528</v>
      </c>
      <c r="X148" s="126"/>
      <c r="Y148" s="130">
        <f>SUM(Y149:Y150)</f>
        <v>11.896729232</v>
      </c>
      <c r="Z148" s="126"/>
      <c r="AA148" s="131">
        <f>SUM(AA149:AA150)</f>
        <v>0</v>
      </c>
      <c r="AR148" s="132" t="s">
        <v>75</v>
      </c>
      <c r="AT148" s="133" t="s">
        <v>68</v>
      </c>
      <c r="AU148" s="133" t="s">
        <v>75</v>
      </c>
      <c r="AY148" s="132" t="s">
        <v>126</v>
      </c>
      <c r="BK148" s="134">
        <f>SUM(BK149:BK150)</f>
        <v>0</v>
      </c>
    </row>
    <row r="149" spans="2:65" s="1" customFormat="1" ht="25.5" customHeight="1">
      <c r="B149" s="136"/>
      <c r="C149" s="137" t="s">
        <v>221</v>
      </c>
      <c r="D149" s="137" t="s">
        <v>127</v>
      </c>
      <c r="E149" s="138" t="s">
        <v>218</v>
      </c>
      <c r="F149" s="199" t="s">
        <v>219</v>
      </c>
      <c r="G149" s="199"/>
      <c r="H149" s="199"/>
      <c r="I149" s="199"/>
      <c r="J149" s="139" t="s">
        <v>138</v>
      </c>
      <c r="K149" s="140">
        <v>0.8</v>
      </c>
      <c r="L149" s="226"/>
      <c r="M149" s="226"/>
      <c r="N149" s="226">
        <f>ROUND(L149*K149,2)</f>
        <v>0</v>
      </c>
      <c r="O149" s="226"/>
      <c r="P149" s="226"/>
      <c r="Q149" s="226"/>
      <c r="R149" s="141"/>
      <c r="T149" s="142" t="s">
        <v>5</v>
      </c>
      <c r="U149" s="40" t="s">
        <v>36</v>
      </c>
      <c r="V149" s="143">
        <v>2.4400300000000001</v>
      </c>
      <c r="W149" s="143">
        <f>V149*K149</f>
        <v>1.9520240000000002</v>
      </c>
      <c r="X149" s="143">
        <v>2.3793115399999998</v>
      </c>
      <c r="Y149" s="143">
        <f>X149*K149</f>
        <v>1.9034492319999998</v>
      </c>
      <c r="Z149" s="143">
        <v>0</v>
      </c>
      <c r="AA149" s="144">
        <f>Z149*K149</f>
        <v>0</v>
      </c>
      <c r="AR149" s="18" t="s">
        <v>82</v>
      </c>
      <c r="AT149" s="18" t="s">
        <v>127</v>
      </c>
      <c r="AU149" s="18" t="s">
        <v>78</v>
      </c>
      <c r="AY149" s="18" t="s">
        <v>126</v>
      </c>
      <c r="BE149" s="145">
        <f>IF(U149="základná",N149,0)</f>
        <v>0</v>
      </c>
      <c r="BF149" s="145">
        <f>IF(U149="znížená",N149,0)</f>
        <v>0</v>
      </c>
      <c r="BG149" s="145">
        <f>IF(U149="zákl. prenesená",N149,0)</f>
        <v>0</v>
      </c>
      <c r="BH149" s="145">
        <f>IF(U149="zníž. prenesená",N149,0)</f>
        <v>0</v>
      </c>
      <c r="BI149" s="145">
        <f>IF(U149="nulová",N149,0)</f>
        <v>0</v>
      </c>
      <c r="BJ149" s="18" t="s">
        <v>78</v>
      </c>
      <c r="BK149" s="145">
        <f>ROUND(L149*K149,2)</f>
        <v>0</v>
      </c>
      <c r="BL149" s="18" t="s">
        <v>82</v>
      </c>
      <c r="BM149" s="18" t="s">
        <v>346</v>
      </c>
    </row>
    <row r="150" spans="2:65" s="1" customFormat="1" ht="25.5" customHeight="1">
      <c r="B150" s="136"/>
      <c r="C150" s="137" t="s">
        <v>225</v>
      </c>
      <c r="D150" s="137" t="s">
        <v>127</v>
      </c>
      <c r="E150" s="138" t="s">
        <v>222</v>
      </c>
      <c r="F150" s="199" t="s">
        <v>223</v>
      </c>
      <c r="G150" s="199"/>
      <c r="H150" s="199"/>
      <c r="I150" s="199"/>
      <c r="J150" s="139" t="s">
        <v>138</v>
      </c>
      <c r="K150" s="140">
        <v>5.44</v>
      </c>
      <c r="L150" s="226"/>
      <c r="M150" s="226"/>
      <c r="N150" s="226">
        <f>ROUND(L150*K150,2)</f>
        <v>0</v>
      </c>
      <c r="O150" s="226"/>
      <c r="P150" s="226"/>
      <c r="Q150" s="226"/>
      <c r="R150" s="141"/>
      <c r="T150" s="142" t="s">
        <v>5</v>
      </c>
      <c r="U150" s="40" t="s">
        <v>36</v>
      </c>
      <c r="V150" s="143">
        <v>1.89177</v>
      </c>
      <c r="W150" s="143">
        <f>V150*K150</f>
        <v>10.291228800000001</v>
      </c>
      <c r="X150" s="143">
        <v>1.837</v>
      </c>
      <c r="Y150" s="143">
        <f>X150*K150</f>
        <v>9.9932800000000004</v>
      </c>
      <c r="Z150" s="143">
        <v>0</v>
      </c>
      <c r="AA150" s="144">
        <f>Z150*K150</f>
        <v>0</v>
      </c>
      <c r="AR150" s="18" t="s">
        <v>82</v>
      </c>
      <c r="AT150" s="18" t="s">
        <v>127</v>
      </c>
      <c r="AU150" s="18" t="s">
        <v>78</v>
      </c>
      <c r="AY150" s="18" t="s">
        <v>126</v>
      </c>
      <c r="BE150" s="145">
        <f>IF(U150="základná",N150,0)</f>
        <v>0</v>
      </c>
      <c r="BF150" s="145">
        <f>IF(U150="znížená",N150,0)</f>
        <v>0</v>
      </c>
      <c r="BG150" s="145">
        <f>IF(U150="zákl. prenesená",N150,0)</f>
        <v>0</v>
      </c>
      <c r="BH150" s="145">
        <f>IF(U150="zníž. prenesená",N150,0)</f>
        <v>0</v>
      </c>
      <c r="BI150" s="145">
        <f>IF(U150="nulová",N150,0)</f>
        <v>0</v>
      </c>
      <c r="BJ150" s="18" t="s">
        <v>78</v>
      </c>
      <c r="BK150" s="145">
        <f>ROUND(L150*K150,2)</f>
        <v>0</v>
      </c>
      <c r="BL150" s="18" t="s">
        <v>82</v>
      </c>
      <c r="BM150" s="18" t="s">
        <v>347</v>
      </c>
    </row>
    <row r="151" spans="2:65" s="9" customFormat="1" ht="29.85" customHeight="1">
      <c r="B151" s="125"/>
      <c r="C151" s="126"/>
      <c r="D151" s="135" t="s">
        <v>108</v>
      </c>
      <c r="E151" s="135"/>
      <c r="F151" s="135"/>
      <c r="G151" s="135"/>
      <c r="H151" s="135"/>
      <c r="I151" s="135"/>
      <c r="J151" s="135"/>
      <c r="K151" s="135"/>
      <c r="L151" s="135"/>
      <c r="M151" s="135"/>
      <c r="N151" s="228">
        <f>BK151</f>
        <v>0</v>
      </c>
      <c r="O151" s="229"/>
      <c r="P151" s="229"/>
      <c r="Q151" s="229"/>
      <c r="R151" s="128"/>
      <c r="T151" s="129"/>
      <c r="U151" s="126"/>
      <c r="V151" s="126"/>
      <c r="W151" s="130">
        <f>SUM(W152:W157)</f>
        <v>54.931615320000006</v>
      </c>
      <c r="X151" s="126"/>
      <c r="Y151" s="130">
        <f>SUM(Y152:Y157)</f>
        <v>1.6770623285999999</v>
      </c>
      <c r="Z151" s="126"/>
      <c r="AA151" s="131">
        <f>SUM(AA152:AA157)</f>
        <v>0</v>
      </c>
      <c r="AR151" s="132" t="s">
        <v>75</v>
      </c>
      <c r="AT151" s="133" t="s">
        <v>68</v>
      </c>
      <c r="AU151" s="133" t="s">
        <v>75</v>
      </c>
      <c r="AY151" s="132" t="s">
        <v>126</v>
      </c>
      <c r="BK151" s="134">
        <f>SUM(BK152:BK157)</f>
        <v>0</v>
      </c>
    </row>
    <row r="152" spans="2:65" s="1" customFormat="1" ht="38.25" customHeight="1">
      <c r="B152" s="136"/>
      <c r="C152" s="137" t="s">
        <v>230</v>
      </c>
      <c r="D152" s="137" t="s">
        <v>127</v>
      </c>
      <c r="E152" s="138" t="s">
        <v>226</v>
      </c>
      <c r="F152" s="199" t="s">
        <v>227</v>
      </c>
      <c r="G152" s="199"/>
      <c r="H152" s="199"/>
      <c r="I152" s="199"/>
      <c r="J152" s="139" t="s">
        <v>228</v>
      </c>
      <c r="K152" s="140">
        <v>12.2</v>
      </c>
      <c r="L152" s="226"/>
      <c r="M152" s="226"/>
      <c r="N152" s="226">
        <f t="shared" ref="N152:N157" si="10">ROUND(L152*K152,2)</f>
        <v>0</v>
      </c>
      <c r="O152" s="226"/>
      <c r="P152" s="226"/>
      <c r="Q152" s="226"/>
      <c r="R152" s="141"/>
      <c r="T152" s="142" t="s">
        <v>5</v>
      </c>
      <c r="U152" s="40" t="s">
        <v>36</v>
      </c>
      <c r="V152" s="143">
        <v>0.26312059999999998</v>
      </c>
      <c r="W152" s="143">
        <f t="shared" ref="W152:W157" si="11">V152*K152</f>
        <v>3.2100713199999995</v>
      </c>
      <c r="X152" s="143">
        <v>1.59863E-4</v>
      </c>
      <c r="Y152" s="143">
        <f t="shared" ref="Y152:Y157" si="12">X152*K152</f>
        <v>1.9503285999999999E-3</v>
      </c>
      <c r="Z152" s="143">
        <v>0</v>
      </c>
      <c r="AA152" s="144">
        <f t="shared" ref="AA152:AA157" si="13">Z152*K152</f>
        <v>0</v>
      </c>
      <c r="AR152" s="18" t="s">
        <v>82</v>
      </c>
      <c r="AT152" s="18" t="s">
        <v>127</v>
      </c>
      <c r="AU152" s="18" t="s">
        <v>78</v>
      </c>
      <c r="AY152" s="18" t="s">
        <v>126</v>
      </c>
      <c r="BE152" s="145">
        <f t="shared" ref="BE152:BE157" si="14">IF(U152="základná",N152,0)</f>
        <v>0</v>
      </c>
      <c r="BF152" s="145">
        <f t="shared" ref="BF152:BF157" si="15">IF(U152="znížená",N152,0)</f>
        <v>0</v>
      </c>
      <c r="BG152" s="145">
        <f t="shared" ref="BG152:BG157" si="16">IF(U152="zákl. prenesená",N152,0)</f>
        <v>0</v>
      </c>
      <c r="BH152" s="145">
        <f t="shared" ref="BH152:BH157" si="17">IF(U152="zníž. prenesená",N152,0)</f>
        <v>0</v>
      </c>
      <c r="BI152" s="145">
        <f t="shared" ref="BI152:BI157" si="18">IF(U152="nulová",N152,0)</f>
        <v>0</v>
      </c>
      <c r="BJ152" s="18" t="s">
        <v>78</v>
      </c>
      <c r="BK152" s="145">
        <f t="shared" ref="BK152:BK157" si="19">ROUND(L152*K152,2)</f>
        <v>0</v>
      </c>
      <c r="BL152" s="18" t="s">
        <v>82</v>
      </c>
      <c r="BM152" s="18" t="s">
        <v>348</v>
      </c>
    </row>
    <row r="153" spans="2:65" s="1" customFormat="1" ht="25.5" customHeight="1">
      <c r="B153" s="136"/>
      <c r="C153" s="146" t="s">
        <v>234</v>
      </c>
      <c r="D153" s="146" t="s">
        <v>205</v>
      </c>
      <c r="E153" s="147" t="s">
        <v>231</v>
      </c>
      <c r="F153" s="198" t="s">
        <v>232</v>
      </c>
      <c r="G153" s="198"/>
      <c r="H153" s="198"/>
      <c r="I153" s="198"/>
      <c r="J153" s="148" t="s">
        <v>228</v>
      </c>
      <c r="K153" s="149">
        <v>12.2</v>
      </c>
      <c r="L153" s="227"/>
      <c r="M153" s="227"/>
      <c r="N153" s="227">
        <f t="shared" si="10"/>
        <v>0</v>
      </c>
      <c r="O153" s="226"/>
      <c r="P153" s="226"/>
      <c r="Q153" s="226"/>
      <c r="R153" s="141"/>
      <c r="T153" s="142" t="s">
        <v>5</v>
      </c>
      <c r="U153" s="40" t="s">
        <v>36</v>
      </c>
      <c r="V153" s="143">
        <v>0</v>
      </c>
      <c r="W153" s="143">
        <f t="shared" si="11"/>
        <v>0</v>
      </c>
      <c r="X153" s="143">
        <v>5.5960000000000003E-2</v>
      </c>
      <c r="Y153" s="143">
        <f t="shared" si="12"/>
        <v>0.68271199999999999</v>
      </c>
      <c r="Z153" s="143">
        <v>0</v>
      </c>
      <c r="AA153" s="144">
        <f t="shared" si="13"/>
        <v>0</v>
      </c>
      <c r="AR153" s="18" t="s">
        <v>155</v>
      </c>
      <c r="AT153" s="18" t="s">
        <v>205</v>
      </c>
      <c r="AU153" s="18" t="s">
        <v>78</v>
      </c>
      <c r="AY153" s="18" t="s">
        <v>126</v>
      </c>
      <c r="BE153" s="145">
        <f t="shared" si="14"/>
        <v>0</v>
      </c>
      <c r="BF153" s="145">
        <f t="shared" si="15"/>
        <v>0</v>
      </c>
      <c r="BG153" s="145">
        <f t="shared" si="16"/>
        <v>0</v>
      </c>
      <c r="BH153" s="145">
        <f t="shared" si="17"/>
        <v>0</v>
      </c>
      <c r="BI153" s="145">
        <f t="shared" si="18"/>
        <v>0</v>
      </c>
      <c r="BJ153" s="18" t="s">
        <v>78</v>
      </c>
      <c r="BK153" s="145">
        <f t="shared" si="19"/>
        <v>0</v>
      </c>
      <c r="BL153" s="18" t="s">
        <v>82</v>
      </c>
      <c r="BM153" s="18" t="s">
        <v>349</v>
      </c>
    </row>
    <row r="154" spans="2:65" s="1" customFormat="1" ht="16.5" customHeight="1">
      <c r="B154" s="136"/>
      <c r="C154" s="137" t="s">
        <v>238</v>
      </c>
      <c r="D154" s="137" t="s">
        <v>127</v>
      </c>
      <c r="E154" s="138" t="s">
        <v>235</v>
      </c>
      <c r="F154" s="199" t="s">
        <v>236</v>
      </c>
      <c r="G154" s="199"/>
      <c r="H154" s="199"/>
      <c r="I154" s="199"/>
      <c r="J154" s="139" t="s">
        <v>228</v>
      </c>
      <c r="K154" s="140">
        <v>12.2</v>
      </c>
      <c r="L154" s="226"/>
      <c r="M154" s="226"/>
      <c r="N154" s="226">
        <f t="shared" si="10"/>
        <v>0</v>
      </c>
      <c r="O154" s="226"/>
      <c r="P154" s="226"/>
      <c r="Q154" s="226"/>
      <c r="R154" s="141"/>
      <c r="T154" s="142" t="s">
        <v>5</v>
      </c>
      <c r="U154" s="40" t="s">
        <v>36</v>
      </c>
      <c r="V154" s="143">
        <v>8.652E-2</v>
      </c>
      <c r="W154" s="143">
        <f t="shared" si="11"/>
        <v>1.055544</v>
      </c>
      <c r="X154" s="143">
        <v>0</v>
      </c>
      <c r="Y154" s="143">
        <f t="shared" si="12"/>
        <v>0</v>
      </c>
      <c r="Z154" s="143">
        <v>0</v>
      </c>
      <c r="AA154" s="144">
        <f t="shared" si="13"/>
        <v>0</v>
      </c>
      <c r="AR154" s="18" t="s">
        <v>82</v>
      </c>
      <c r="AT154" s="18" t="s">
        <v>127</v>
      </c>
      <c r="AU154" s="18" t="s">
        <v>78</v>
      </c>
      <c r="AY154" s="18" t="s">
        <v>126</v>
      </c>
      <c r="BE154" s="145">
        <f t="shared" si="14"/>
        <v>0</v>
      </c>
      <c r="BF154" s="145">
        <f t="shared" si="15"/>
        <v>0</v>
      </c>
      <c r="BG154" s="145">
        <f t="shared" si="16"/>
        <v>0</v>
      </c>
      <c r="BH154" s="145">
        <f t="shared" si="17"/>
        <v>0</v>
      </c>
      <c r="BI154" s="145">
        <f t="shared" si="18"/>
        <v>0</v>
      </c>
      <c r="BJ154" s="18" t="s">
        <v>78</v>
      </c>
      <c r="BK154" s="145">
        <f t="shared" si="19"/>
        <v>0</v>
      </c>
      <c r="BL154" s="18" t="s">
        <v>82</v>
      </c>
      <c r="BM154" s="18" t="s">
        <v>350</v>
      </c>
    </row>
    <row r="155" spans="2:65" s="1" customFormat="1" ht="25.5" customHeight="1">
      <c r="B155" s="136"/>
      <c r="C155" s="137" t="s">
        <v>243</v>
      </c>
      <c r="D155" s="137" t="s">
        <v>127</v>
      </c>
      <c r="E155" s="138" t="s">
        <v>239</v>
      </c>
      <c r="F155" s="199" t="s">
        <v>240</v>
      </c>
      <c r="G155" s="199"/>
      <c r="H155" s="199"/>
      <c r="I155" s="199"/>
      <c r="J155" s="139" t="s">
        <v>241</v>
      </c>
      <c r="K155" s="140">
        <v>2</v>
      </c>
      <c r="L155" s="226"/>
      <c r="M155" s="226"/>
      <c r="N155" s="226">
        <f t="shared" si="10"/>
        <v>0</v>
      </c>
      <c r="O155" s="226"/>
      <c r="P155" s="226"/>
      <c r="Q155" s="226"/>
      <c r="R155" s="141"/>
      <c r="T155" s="142" t="s">
        <v>5</v>
      </c>
      <c r="U155" s="40" t="s">
        <v>36</v>
      </c>
      <c r="V155" s="143">
        <v>22.53</v>
      </c>
      <c r="W155" s="143">
        <f t="shared" si="11"/>
        <v>45.06</v>
      </c>
      <c r="X155" s="143">
        <v>0.48909999999999998</v>
      </c>
      <c r="Y155" s="143">
        <f t="shared" si="12"/>
        <v>0.97819999999999996</v>
      </c>
      <c r="Z155" s="143">
        <v>0</v>
      </c>
      <c r="AA155" s="144">
        <f t="shared" si="13"/>
        <v>0</v>
      </c>
      <c r="AR155" s="18" t="s">
        <v>82</v>
      </c>
      <c r="AT155" s="18" t="s">
        <v>127</v>
      </c>
      <c r="AU155" s="18" t="s">
        <v>78</v>
      </c>
      <c r="AY155" s="18" t="s">
        <v>126</v>
      </c>
      <c r="BE155" s="145">
        <f t="shared" si="14"/>
        <v>0</v>
      </c>
      <c r="BF155" s="145">
        <f t="shared" si="15"/>
        <v>0</v>
      </c>
      <c r="BG155" s="145">
        <f t="shared" si="16"/>
        <v>0</v>
      </c>
      <c r="BH155" s="145">
        <f t="shared" si="17"/>
        <v>0</v>
      </c>
      <c r="BI155" s="145">
        <f t="shared" si="18"/>
        <v>0</v>
      </c>
      <c r="BJ155" s="18" t="s">
        <v>78</v>
      </c>
      <c r="BK155" s="145">
        <f t="shared" si="19"/>
        <v>0</v>
      </c>
      <c r="BL155" s="18" t="s">
        <v>82</v>
      </c>
      <c r="BM155" s="18" t="s">
        <v>351</v>
      </c>
    </row>
    <row r="156" spans="2:65" s="1" customFormat="1" ht="25.5" customHeight="1">
      <c r="B156" s="136"/>
      <c r="C156" s="137" t="s">
        <v>247</v>
      </c>
      <c r="D156" s="137" t="s">
        <v>127</v>
      </c>
      <c r="E156" s="138" t="s">
        <v>352</v>
      </c>
      <c r="F156" s="199" t="s">
        <v>353</v>
      </c>
      <c r="G156" s="199"/>
      <c r="H156" s="199"/>
      <c r="I156" s="199"/>
      <c r="J156" s="139" t="s">
        <v>241</v>
      </c>
      <c r="K156" s="140">
        <v>1</v>
      </c>
      <c r="L156" s="226"/>
      <c r="M156" s="226"/>
      <c r="N156" s="226">
        <f t="shared" si="10"/>
        <v>0</v>
      </c>
      <c r="O156" s="226"/>
      <c r="P156" s="226"/>
      <c r="Q156" s="226"/>
      <c r="R156" s="141"/>
      <c r="T156" s="142" t="s">
        <v>5</v>
      </c>
      <c r="U156" s="40" t="s">
        <v>36</v>
      </c>
      <c r="V156" s="143">
        <v>5.6059999999999999</v>
      </c>
      <c r="W156" s="143">
        <f t="shared" si="11"/>
        <v>5.6059999999999999</v>
      </c>
      <c r="X156" s="143">
        <v>1.0370000000000001E-2</v>
      </c>
      <c r="Y156" s="143">
        <f t="shared" si="12"/>
        <v>1.0370000000000001E-2</v>
      </c>
      <c r="Z156" s="143">
        <v>0</v>
      </c>
      <c r="AA156" s="144">
        <f t="shared" si="13"/>
        <v>0</v>
      </c>
      <c r="AR156" s="18" t="s">
        <v>82</v>
      </c>
      <c r="AT156" s="18" t="s">
        <v>127</v>
      </c>
      <c r="AU156" s="18" t="s">
        <v>78</v>
      </c>
      <c r="AY156" s="18" t="s">
        <v>126</v>
      </c>
      <c r="BE156" s="145">
        <f t="shared" si="14"/>
        <v>0</v>
      </c>
      <c r="BF156" s="145">
        <f t="shared" si="15"/>
        <v>0</v>
      </c>
      <c r="BG156" s="145">
        <f t="shared" si="16"/>
        <v>0</v>
      </c>
      <c r="BH156" s="145">
        <f t="shared" si="17"/>
        <v>0</v>
      </c>
      <c r="BI156" s="145">
        <f t="shared" si="18"/>
        <v>0</v>
      </c>
      <c r="BJ156" s="18" t="s">
        <v>78</v>
      </c>
      <c r="BK156" s="145">
        <f t="shared" si="19"/>
        <v>0</v>
      </c>
      <c r="BL156" s="18" t="s">
        <v>82</v>
      </c>
      <c r="BM156" s="18" t="s">
        <v>354</v>
      </c>
    </row>
    <row r="157" spans="2:65" s="1" customFormat="1" ht="25.5" customHeight="1">
      <c r="B157" s="136"/>
      <c r="C157" s="146" t="s">
        <v>251</v>
      </c>
      <c r="D157" s="146" t="s">
        <v>205</v>
      </c>
      <c r="E157" s="147" t="s">
        <v>355</v>
      </c>
      <c r="F157" s="198" t="s">
        <v>356</v>
      </c>
      <c r="G157" s="198"/>
      <c r="H157" s="198"/>
      <c r="I157" s="198"/>
      <c r="J157" s="148" t="s">
        <v>241</v>
      </c>
      <c r="K157" s="149">
        <v>1</v>
      </c>
      <c r="L157" s="227"/>
      <c r="M157" s="227"/>
      <c r="N157" s="227">
        <f t="shared" si="10"/>
        <v>0</v>
      </c>
      <c r="O157" s="226"/>
      <c r="P157" s="226"/>
      <c r="Q157" s="226"/>
      <c r="R157" s="141"/>
      <c r="T157" s="142" t="s">
        <v>5</v>
      </c>
      <c r="U157" s="40" t="s">
        <v>36</v>
      </c>
      <c r="V157" s="143">
        <v>0</v>
      </c>
      <c r="W157" s="143">
        <f t="shared" si="11"/>
        <v>0</v>
      </c>
      <c r="X157" s="143">
        <v>3.8300000000000001E-3</v>
      </c>
      <c r="Y157" s="143">
        <f t="shared" si="12"/>
        <v>3.8300000000000001E-3</v>
      </c>
      <c r="Z157" s="143">
        <v>0</v>
      </c>
      <c r="AA157" s="144">
        <f t="shared" si="13"/>
        <v>0</v>
      </c>
      <c r="AR157" s="18" t="s">
        <v>155</v>
      </c>
      <c r="AT157" s="18" t="s">
        <v>205</v>
      </c>
      <c r="AU157" s="18" t="s">
        <v>78</v>
      </c>
      <c r="AY157" s="18" t="s">
        <v>126</v>
      </c>
      <c r="BE157" s="145">
        <f t="shared" si="14"/>
        <v>0</v>
      </c>
      <c r="BF157" s="145">
        <f t="shared" si="15"/>
        <v>0</v>
      </c>
      <c r="BG157" s="145">
        <f t="shared" si="16"/>
        <v>0</v>
      </c>
      <c r="BH157" s="145">
        <f t="shared" si="17"/>
        <v>0</v>
      </c>
      <c r="BI157" s="145">
        <f t="shared" si="18"/>
        <v>0</v>
      </c>
      <c r="BJ157" s="18" t="s">
        <v>78</v>
      </c>
      <c r="BK157" s="145">
        <f t="shared" si="19"/>
        <v>0</v>
      </c>
      <c r="BL157" s="18" t="s">
        <v>82</v>
      </c>
      <c r="BM157" s="18" t="s">
        <v>357</v>
      </c>
    </row>
    <row r="158" spans="2:65" s="9" customFormat="1" ht="29.85" customHeight="1">
      <c r="B158" s="125"/>
      <c r="C158" s="126"/>
      <c r="D158" s="135" t="s">
        <v>110</v>
      </c>
      <c r="E158" s="135"/>
      <c r="F158" s="135"/>
      <c r="G158" s="135"/>
      <c r="H158" s="135"/>
      <c r="I158" s="135"/>
      <c r="J158" s="135"/>
      <c r="K158" s="135"/>
      <c r="L158" s="135"/>
      <c r="M158" s="135"/>
      <c r="N158" s="228">
        <f>BK158</f>
        <v>0</v>
      </c>
      <c r="O158" s="229"/>
      <c r="P158" s="229"/>
      <c r="Q158" s="229"/>
      <c r="R158" s="128"/>
      <c r="T158" s="129"/>
      <c r="U158" s="126"/>
      <c r="V158" s="126"/>
      <c r="W158" s="130">
        <f>W159</f>
        <v>96.431370000000001</v>
      </c>
      <c r="X158" s="126"/>
      <c r="Y158" s="130">
        <f>Y159</f>
        <v>0</v>
      </c>
      <c r="Z158" s="126"/>
      <c r="AA158" s="131">
        <f>AA159</f>
        <v>0</v>
      </c>
      <c r="AR158" s="132" t="s">
        <v>75</v>
      </c>
      <c r="AT158" s="133" t="s">
        <v>68</v>
      </c>
      <c r="AU158" s="133" t="s">
        <v>75</v>
      </c>
      <c r="AY158" s="132" t="s">
        <v>126</v>
      </c>
      <c r="BK158" s="134">
        <f>BK159</f>
        <v>0</v>
      </c>
    </row>
    <row r="159" spans="2:65" s="1" customFormat="1" ht="38.25" customHeight="1">
      <c r="B159" s="136"/>
      <c r="C159" s="137" t="s">
        <v>255</v>
      </c>
      <c r="D159" s="137" t="s">
        <v>127</v>
      </c>
      <c r="E159" s="138" t="s">
        <v>300</v>
      </c>
      <c r="F159" s="199" t="s">
        <v>301</v>
      </c>
      <c r="G159" s="199"/>
      <c r="H159" s="199"/>
      <c r="I159" s="199"/>
      <c r="J159" s="139" t="s">
        <v>302</v>
      </c>
      <c r="K159" s="140">
        <v>74.753</v>
      </c>
      <c r="L159" s="226"/>
      <c r="M159" s="226"/>
      <c r="N159" s="226">
        <f>ROUND(L159*K159,2)</f>
        <v>0</v>
      </c>
      <c r="O159" s="226"/>
      <c r="P159" s="226"/>
      <c r="Q159" s="226"/>
      <c r="R159" s="141"/>
      <c r="T159" s="142" t="s">
        <v>5</v>
      </c>
      <c r="U159" s="40" t="s">
        <v>36</v>
      </c>
      <c r="V159" s="143">
        <v>1.29</v>
      </c>
      <c r="W159" s="143">
        <f>V159*K159</f>
        <v>96.431370000000001</v>
      </c>
      <c r="X159" s="143">
        <v>0</v>
      </c>
      <c r="Y159" s="143">
        <f>X159*K159</f>
        <v>0</v>
      </c>
      <c r="Z159" s="143">
        <v>0</v>
      </c>
      <c r="AA159" s="144">
        <f>Z159*K159</f>
        <v>0</v>
      </c>
      <c r="AR159" s="18" t="s">
        <v>82</v>
      </c>
      <c r="AT159" s="18" t="s">
        <v>127</v>
      </c>
      <c r="AU159" s="18" t="s">
        <v>78</v>
      </c>
      <c r="AY159" s="18" t="s">
        <v>126</v>
      </c>
      <c r="BE159" s="145">
        <f>IF(U159="základná",N159,0)</f>
        <v>0</v>
      </c>
      <c r="BF159" s="145">
        <f>IF(U159="znížená",N159,0)</f>
        <v>0</v>
      </c>
      <c r="BG159" s="145">
        <f>IF(U159="zákl. prenesená",N159,0)</f>
        <v>0</v>
      </c>
      <c r="BH159" s="145">
        <f>IF(U159="zníž. prenesená",N159,0)</f>
        <v>0</v>
      </c>
      <c r="BI159" s="145">
        <f>IF(U159="nulová",N159,0)</f>
        <v>0</v>
      </c>
      <c r="BJ159" s="18" t="s">
        <v>78</v>
      </c>
      <c r="BK159" s="145">
        <f>ROUND(L159*K159,2)</f>
        <v>0</v>
      </c>
      <c r="BL159" s="18" t="s">
        <v>82</v>
      </c>
      <c r="BM159" s="18" t="s">
        <v>358</v>
      </c>
    </row>
    <row r="160" spans="2:65" s="9" customFormat="1" ht="37.35" customHeight="1">
      <c r="B160" s="125"/>
      <c r="C160" s="126"/>
      <c r="D160" s="127" t="s">
        <v>306</v>
      </c>
      <c r="E160" s="127"/>
      <c r="F160" s="127"/>
      <c r="G160" s="127"/>
      <c r="H160" s="127"/>
      <c r="I160" s="127"/>
      <c r="J160" s="127"/>
      <c r="K160" s="127"/>
      <c r="L160" s="127"/>
      <c r="M160" s="127"/>
      <c r="N160" s="230">
        <f>BK160</f>
        <v>0</v>
      </c>
      <c r="O160" s="231"/>
      <c r="P160" s="231"/>
      <c r="Q160" s="231"/>
      <c r="R160" s="128"/>
      <c r="T160" s="129"/>
      <c r="U160" s="126"/>
      <c r="V160" s="126"/>
      <c r="W160" s="130">
        <f>W161</f>
        <v>1.0808800000000001</v>
      </c>
      <c r="X160" s="126"/>
      <c r="Y160" s="130">
        <f>Y161</f>
        <v>2.6685759999999998E-3</v>
      </c>
      <c r="Z160" s="126"/>
      <c r="AA160" s="131">
        <f>AA161</f>
        <v>0</v>
      </c>
      <c r="AR160" s="132" t="s">
        <v>78</v>
      </c>
      <c r="AT160" s="133" t="s">
        <v>68</v>
      </c>
      <c r="AU160" s="133" t="s">
        <v>69</v>
      </c>
      <c r="AY160" s="132" t="s">
        <v>126</v>
      </c>
      <c r="BK160" s="134">
        <f>BK161</f>
        <v>0</v>
      </c>
    </row>
    <row r="161" spans="2:65" s="9" customFormat="1" ht="19.899999999999999" customHeight="1">
      <c r="B161" s="125"/>
      <c r="C161" s="126"/>
      <c r="D161" s="135" t="s">
        <v>307</v>
      </c>
      <c r="E161" s="135"/>
      <c r="F161" s="135"/>
      <c r="G161" s="135"/>
      <c r="H161" s="135"/>
      <c r="I161" s="135"/>
      <c r="J161" s="135"/>
      <c r="K161" s="135"/>
      <c r="L161" s="135"/>
      <c r="M161" s="135"/>
      <c r="N161" s="224">
        <f>BK161</f>
        <v>0</v>
      </c>
      <c r="O161" s="225"/>
      <c r="P161" s="225"/>
      <c r="Q161" s="225"/>
      <c r="R161" s="128"/>
      <c r="T161" s="129"/>
      <c r="U161" s="126"/>
      <c r="V161" s="126"/>
      <c r="W161" s="130">
        <f>SUM(W162:W164)</f>
        <v>1.0808800000000001</v>
      </c>
      <c r="X161" s="126"/>
      <c r="Y161" s="130">
        <f>SUM(Y162:Y164)</f>
        <v>2.6685759999999998E-3</v>
      </c>
      <c r="Z161" s="126"/>
      <c r="AA161" s="131">
        <f>SUM(AA162:AA164)</f>
        <v>0</v>
      </c>
      <c r="AR161" s="132" t="s">
        <v>78</v>
      </c>
      <c r="AT161" s="133" t="s">
        <v>68</v>
      </c>
      <c r="AU161" s="133" t="s">
        <v>75</v>
      </c>
      <c r="AY161" s="132" t="s">
        <v>126</v>
      </c>
      <c r="BK161" s="134">
        <f>SUM(BK162:BK164)</f>
        <v>0</v>
      </c>
    </row>
    <row r="162" spans="2:65" s="1" customFormat="1" ht="25.5" customHeight="1">
      <c r="B162" s="136"/>
      <c r="C162" s="137" t="s">
        <v>259</v>
      </c>
      <c r="D162" s="137" t="s">
        <v>127</v>
      </c>
      <c r="E162" s="138" t="s">
        <v>359</v>
      </c>
      <c r="F162" s="199" t="s">
        <v>360</v>
      </c>
      <c r="G162" s="199"/>
      <c r="H162" s="199"/>
      <c r="I162" s="199"/>
      <c r="J162" s="139" t="s">
        <v>228</v>
      </c>
      <c r="K162" s="140">
        <v>4</v>
      </c>
      <c r="L162" s="226"/>
      <c r="M162" s="226"/>
      <c r="N162" s="226">
        <f>ROUND(L162*K162,2)</f>
        <v>0</v>
      </c>
      <c r="O162" s="226"/>
      <c r="P162" s="226"/>
      <c r="Q162" s="226"/>
      <c r="R162" s="141"/>
      <c r="T162" s="142" t="s">
        <v>5</v>
      </c>
      <c r="U162" s="40" t="s">
        <v>36</v>
      </c>
      <c r="V162" s="143">
        <v>0.27022000000000002</v>
      </c>
      <c r="W162" s="143">
        <f>V162*K162</f>
        <v>1.0808800000000001</v>
      </c>
      <c r="X162" s="143">
        <v>5.1714399999999998E-4</v>
      </c>
      <c r="Y162" s="143">
        <f>X162*K162</f>
        <v>2.0685759999999999E-3</v>
      </c>
      <c r="Z162" s="143">
        <v>0</v>
      </c>
      <c r="AA162" s="144">
        <f>Z162*K162</f>
        <v>0</v>
      </c>
      <c r="AR162" s="18" t="s">
        <v>189</v>
      </c>
      <c r="AT162" s="18" t="s">
        <v>127</v>
      </c>
      <c r="AU162" s="18" t="s">
        <v>78</v>
      </c>
      <c r="AY162" s="18" t="s">
        <v>126</v>
      </c>
      <c r="BE162" s="145">
        <f>IF(U162="základná",N162,0)</f>
        <v>0</v>
      </c>
      <c r="BF162" s="145">
        <f>IF(U162="znížená",N162,0)</f>
        <v>0</v>
      </c>
      <c r="BG162" s="145">
        <f>IF(U162="zákl. prenesená",N162,0)</f>
        <v>0</v>
      </c>
      <c r="BH162" s="145">
        <f>IF(U162="zníž. prenesená",N162,0)</f>
        <v>0</v>
      </c>
      <c r="BI162" s="145">
        <f>IF(U162="nulová",N162,0)</f>
        <v>0</v>
      </c>
      <c r="BJ162" s="18" t="s">
        <v>78</v>
      </c>
      <c r="BK162" s="145">
        <f>ROUND(L162*K162,2)</f>
        <v>0</v>
      </c>
      <c r="BL162" s="18" t="s">
        <v>189</v>
      </c>
      <c r="BM162" s="18" t="s">
        <v>361</v>
      </c>
    </row>
    <row r="163" spans="2:65" s="1" customFormat="1" ht="16.5" customHeight="1">
      <c r="B163" s="136"/>
      <c r="C163" s="146" t="s">
        <v>263</v>
      </c>
      <c r="D163" s="146" t="s">
        <v>205</v>
      </c>
      <c r="E163" s="147" t="s">
        <v>362</v>
      </c>
      <c r="F163" s="198" t="s">
        <v>363</v>
      </c>
      <c r="G163" s="198"/>
      <c r="H163" s="198"/>
      <c r="I163" s="198"/>
      <c r="J163" s="148" t="s">
        <v>228</v>
      </c>
      <c r="K163" s="149">
        <v>4</v>
      </c>
      <c r="L163" s="227"/>
      <c r="M163" s="227"/>
      <c r="N163" s="227">
        <f>ROUND(L163*K163,2)</f>
        <v>0</v>
      </c>
      <c r="O163" s="226"/>
      <c r="P163" s="226"/>
      <c r="Q163" s="226"/>
      <c r="R163" s="141"/>
      <c r="T163" s="142" t="s">
        <v>5</v>
      </c>
      <c r="U163" s="40" t="s">
        <v>36</v>
      </c>
      <c r="V163" s="143">
        <v>0</v>
      </c>
      <c r="W163" s="143">
        <f>V163*K163</f>
        <v>0</v>
      </c>
      <c r="X163" s="143">
        <v>1.4999999999999999E-4</v>
      </c>
      <c r="Y163" s="143">
        <f>X163*K163</f>
        <v>5.9999999999999995E-4</v>
      </c>
      <c r="Z163" s="143">
        <v>0</v>
      </c>
      <c r="AA163" s="144">
        <f>Z163*K163</f>
        <v>0</v>
      </c>
      <c r="AR163" s="18" t="s">
        <v>255</v>
      </c>
      <c r="AT163" s="18" t="s">
        <v>205</v>
      </c>
      <c r="AU163" s="18" t="s">
        <v>78</v>
      </c>
      <c r="AY163" s="18" t="s">
        <v>126</v>
      </c>
      <c r="BE163" s="145">
        <f>IF(U163="základná",N163,0)</f>
        <v>0</v>
      </c>
      <c r="BF163" s="145">
        <f>IF(U163="znížená",N163,0)</f>
        <v>0</v>
      </c>
      <c r="BG163" s="145">
        <f>IF(U163="zákl. prenesená",N163,0)</f>
        <v>0</v>
      </c>
      <c r="BH163" s="145">
        <f>IF(U163="zníž. prenesená",N163,0)</f>
        <v>0</v>
      </c>
      <c r="BI163" s="145">
        <f>IF(U163="nulová",N163,0)</f>
        <v>0</v>
      </c>
      <c r="BJ163" s="18" t="s">
        <v>78</v>
      </c>
      <c r="BK163" s="145">
        <f>ROUND(L163*K163,2)</f>
        <v>0</v>
      </c>
      <c r="BL163" s="18" t="s">
        <v>189</v>
      </c>
      <c r="BM163" s="18" t="s">
        <v>364</v>
      </c>
    </row>
    <row r="164" spans="2:65" s="1" customFormat="1" ht="25.5" customHeight="1">
      <c r="B164" s="136"/>
      <c r="C164" s="137" t="s">
        <v>267</v>
      </c>
      <c r="D164" s="137" t="s">
        <v>127</v>
      </c>
      <c r="E164" s="138" t="s">
        <v>365</v>
      </c>
      <c r="F164" s="199" t="s">
        <v>366</v>
      </c>
      <c r="G164" s="199"/>
      <c r="H164" s="199"/>
      <c r="I164" s="199"/>
      <c r="J164" s="139" t="s">
        <v>367</v>
      </c>
      <c r="K164" s="140">
        <v>5.0490000000000004</v>
      </c>
      <c r="L164" s="226"/>
      <c r="M164" s="226"/>
      <c r="N164" s="226">
        <f>ROUND(L164*K164,2)</f>
        <v>0</v>
      </c>
      <c r="O164" s="226"/>
      <c r="P164" s="226"/>
      <c r="Q164" s="226"/>
      <c r="R164" s="141"/>
      <c r="T164" s="142" t="s">
        <v>5</v>
      </c>
      <c r="U164" s="150" t="s">
        <v>36</v>
      </c>
      <c r="V164" s="151">
        <v>0</v>
      </c>
      <c r="W164" s="151">
        <f>V164*K164</f>
        <v>0</v>
      </c>
      <c r="X164" s="151">
        <v>0</v>
      </c>
      <c r="Y164" s="151">
        <f>X164*K164</f>
        <v>0</v>
      </c>
      <c r="Z164" s="151">
        <v>0</v>
      </c>
      <c r="AA164" s="152">
        <f>Z164*K164</f>
        <v>0</v>
      </c>
      <c r="AR164" s="18" t="s">
        <v>189</v>
      </c>
      <c r="AT164" s="18" t="s">
        <v>127</v>
      </c>
      <c r="AU164" s="18" t="s">
        <v>78</v>
      </c>
      <c r="AY164" s="18" t="s">
        <v>126</v>
      </c>
      <c r="BE164" s="145">
        <f>IF(U164="základná",N164,0)</f>
        <v>0</v>
      </c>
      <c r="BF164" s="145">
        <f>IF(U164="znížená",N164,0)</f>
        <v>0</v>
      </c>
      <c r="BG164" s="145">
        <f>IF(U164="zákl. prenesená",N164,0)</f>
        <v>0</v>
      </c>
      <c r="BH164" s="145">
        <f>IF(U164="zníž. prenesená",N164,0)</f>
        <v>0</v>
      </c>
      <c r="BI164" s="145">
        <f>IF(U164="nulová",N164,0)</f>
        <v>0</v>
      </c>
      <c r="BJ164" s="18" t="s">
        <v>78</v>
      </c>
      <c r="BK164" s="145">
        <f>ROUND(L164*K164,2)</f>
        <v>0</v>
      </c>
      <c r="BL164" s="18" t="s">
        <v>189</v>
      </c>
      <c r="BM164" s="18" t="s">
        <v>368</v>
      </c>
    </row>
    <row r="165" spans="2:65" s="1" customFormat="1" ht="6.95" customHeight="1">
      <c r="B165" s="55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7"/>
    </row>
  </sheetData>
  <mergeCells count="176">
    <mergeCell ref="N144:Q144"/>
    <mergeCell ref="N140:Q140"/>
    <mergeCell ref="F141:I141"/>
    <mergeCell ref="F143:I143"/>
    <mergeCell ref="L141:M141"/>
    <mergeCell ref="N141:Q141"/>
    <mergeCell ref="F142:I142"/>
    <mergeCell ref="L142:M142"/>
    <mergeCell ref="N142:Q142"/>
    <mergeCell ref="L143:M143"/>
    <mergeCell ref="N143:Q143"/>
    <mergeCell ref="F137:I137"/>
    <mergeCell ref="F139:I139"/>
    <mergeCell ref="L137:M137"/>
    <mergeCell ref="N137:Q137"/>
    <mergeCell ref="F138:I138"/>
    <mergeCell ref="L138:M138"/>
    <mergeCell ref="N138:Q138"/>
    <mergeCell ref="L139:M139"/>
    <mergeCell ref="N139:Q139"/>
    <mergeCell ref="F134:I134"/>
    <mergeCell ref="F136:I136"/>
    <mergeCell ref="L134:M134"/>
    <mergeCell ref="N134:Q134"/>
    <mergeCell ref="F135:I135"/>
    <mergeCell ref="L135:M135"/>
    <mergeCell ref="N135:Q135"/>
    <mergeCell ref="L136:M136"/>
    <mergeCell ref="N136:Q136"/>
    <mergeCell ref="F131:I131"/>
    <mergeCell ref="F133:I133"/>
    <mergeCell ref="L131:M131"/>
    <mergeCell ref="N131:Q131"/>
    <mergeCell ref="F132:I132"/>
    <mergeCell ref="L132:M132"/>
    <mergeCell ref="N132:Q132"/>
    <mergeCell ref="L133:M133"/>
    <mergeCell ref="N133:Q133"/>
    <mergeCell ref="F128:I128"/>
    <mergeCell ref="F130:I130"/>
    <mergeCell ref="L128:M128"/>
    <mergeCell ref="N128:Q128"/>
    <mergeCell ref="F129:I129"/>
    <mergeCell ref="L129:M129"/>
    <mergeCell ref="N129:Q129"/>
    <mergeCell ref="L130:M130"/>
    <mergeCell ref="N130:Q130"/>
    <mergeCell ref="F125:I125"/>
    <mergeCell ref="F127:I127"/>
    <mergeCell ref="F126:I126"/>
    <mergeCell ref="L125:M125"/>
    <mergeCell ref="N125:Q125"/>
    <mergeCell ref="L126:M126"/>
    <mergeCell ref="N126:Q126"/>
    <mergeCell ref="L127:M127"/>
    <mergeCell ref="N127:Q127"/>
    <mergeCell ref="M116:Q116"/>
    <mergeCell ref="F118:I118"/>
    <mergeCell ref="L118:M118"/>
    <mergeCell ref="N118:Q118"/>
    <mergeCell ref="N119:Q119"/>
    <mergeCell ref="N120:Q120"/>
    <mergeCell ref="N121:Q121"/>
    <mergeCell ref="F122:I122"/>
    <mergeCell ref="F124:I124"/>
    <mergeCell ref="L122:M122"/>
    <mergeCell ref="N122:Q122"/>
    <mergeCell ref="F123:I123"/>
    <mergeCell ref="L123:M123"/>
    <mergeCell ref="N123:Q123"/>
    <mergeCell ref="L124:M124"/>
    <mergeCell ref="N124:Q124"/>
    <mergeCell ref="N97:Q97"/>
    <mergeCell ref="N98:Q98"/>
    <mergeCell ref="N100:Q100"/>
    <mergeCell ref="L102:Q102"/>
    <mergeCell ref="C108:Q108"/>
    <mergeCell ref="F110:P110"/>
    <mergeCell ref="F111:P111"/>
    <mergeCell ref="M113:P113"/>
    <mergeCell ref="M115:Q115"/>
    <mergeCell ref="N88:Q88"/>
    <mergeCell ref="N89:Q89"/>
    <mergeCell ref="N90:Q90"/>
    <mergeCell ref="N91:Q91"/>
    <mergeCell ref="N92:Q92"/>
    <mergeCell ref="N93:Q93"/>
    <mergeCell ref="N96:Q96"/>
    <mergeCell ref="N94:Q94"/>
    <mergeCell ref="N95:Q95"/>
    <mergeCell ref="L38:P38"/>
    <mergeCell ref="C76:Q76"/>
    <mergeCell ref="F79:P79"/>
    <mergeCell ref="F78:P78"/>
    <mergeCell ref="M81:P81"/>
    <mergeCell ref="M83:Q83"/>
    <mergeCell ref="M84:Q84"/>
    <mergeCell ref="C86:G86"/>
    <mergeCell ref="N86:Q86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O17:P17"/>
    <mergeCell ref="O18:P18"/>
    <mergeCell ref="O20:P20"/>
    <mergeCell ref="O21:P21"/>
    <mergeCell ref="E24:L24"/>
    <mergeCell ref="H1:K1"/>
    <mergeCell ref="S2:AC2"/>
    <mergeCell ref="M27:P27"/>
    <mergeCell ref="M30:P30"/>
    <mergeCell ref="M28:P28"/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N157:Q157"/>
    <mergeCell ref="L156:M156"/>
    <mergeCell ref="F145:I145"/>
    <mergeCell ref="L145:M145"/>
    <mergeCell ref="N145:Q145"/>
    <mergeCell ref="N147:Q147"/>
    <mergeCell ref="N149:Q149"/>
    <mergeCell ref="N150:Q150"/>
    <mergeCell ref="N152:Q152"/>
    <mergeCell ref="N153:Q153"/>
    <mergeCell ref="N154:Q154"/>
    <mergeCell ref="N146:Q146"/>
    <mergeCell ref="N148:Q148"/>
    <mergeCell ref="N151:Q151"/>
    <mergeCell ref="L147:M147"/>
    <mergeCell ref="L149:M149"/>
    <mergeCell ref="L150:M150"/>
    <mergeCell ref="L152:M152"/>
    <mergeCell ref="L153:M153"/>
    <mergeCell ref="L154:M154"/>
    <mergeCell ref="F147:I147"/>
    <mergeCell ref="F150:I150"/>
    <mergeCell ref="F152:I152"/>
    <mergeCell ref="F154:I154"/>
    <mergeCell ref="L157:M157"/>
    <mergeCell ref="L159:M159"/>
    <mergeCell ref="F155:I155"/>
    <mergeCell ref="F156:I156"/>
    <mergeCell ref="F157:I157"/>
    <mergeCell ref="F159:I159"/>
    <mergeCell ref="F149:I149"/>
    <mergeCell ref="F162:I162"/>
    <mergeCell ref="N164:Q164"/>
    <mergeCell ref="N159:Q159"/>
    <mergeCell ref="N162:Q162"/>
    <mergeCell ref="N163:Q163"/>
    <mergeCell ref="N158:Q158"/>
    <mergeCell ref="N160:Q160"/>
    <mergeCell ref="N161:Q161"/>
    <mergeCell ref="F153:I153"/>
    <mergeCell ref="F163:I163"/>
    <mergeCell ref="F164:I164"/>
    <mergeCell ref="L155:M155"/>
    <mergeCell ref="L162:M162"/>
    <mergeCell ref="L163:M163"/>
    <mergeCell ref="L164:M164"/>
    <mergeCell ref="N155:Q155"/>
    <mergeCell ref="N156:Q156"/>
  </mergeCells>
  <hyperlinks>
    <hyperlink ref="F1:G1" location="C2" display="1) Krycí list rozpočtu"/>
    <hyperlink ref="H1:K1" location="C86" display="2) Rekapitulácia rozpočtu"/>
    <hyperlink ref="L1" location="C118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30"/>
  <sheetViews>
    <sheetView showGridLines="0" workbookViewId="0">
      <pane ySplit="1" topLeftCell="A2" activePane="bottomLeft" state="frozen"/>
      <selection pane="bottomLeft" activeCell="AD12" sqref="AD12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00"/>
      <c r="B1" s="11"/>
      <c r="C1" s="11"/>
      <c r="D1" s="12" t="s">
        <v>1</v>
      </c>
      <c r="E1" s="11"/>
      <c r="F1" s="13" t="s">
        <v>89</v>
      </c>
      <c r="G1" s="13"/>
      <c r="H1" s="207" t="s">
        <v>90</v>
      </c>
      <c r="I1" s="207"/>
      <c r="J1" s="207"/>
      <c r="K1" s="207"/>
      <c r="L1" s="13" t="s">
        <v>91</v>
      </c>
      <c r="M1" s="11"/>
      <c r="N1" s="11"/>
      <c r="O1" s="12" t="s">
        <v>92</v>
      </c>
      <c r="P1" s="11"/>
      <c r="Q1" s="11"/>
      <c r="R1" s="11"/>
      <c r="S1" s="13" t="s">
        <v>93</v>
      </c>
      <c r="T1" s="13"/>
      <c r="U1" s="100"/>
      <c r="V1" s="100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161" t="s">
        <v>7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S2" s="169" t="s">
        <v>8</v>
      </c>
      <c r="T2" s="170"/>
      <c r="U2" s="170"/>
      <c r="V2" s="170"/>
      <c r="W2" s="170"/>
      <c r="X2" s="170"/>
      <c r="Y2" s="170"/>
      <c r="Z2" s="170"/>
      <c r="AA2" s="170"/>
      <c r="AB2" s="170"/>
      <c r="AC2" s="170"/>
      <c r="AT2" s="18" t="s">
        <v>81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69</v>
      </c>
    </row>
    <row r="4" spans="1:66" ht="36.950000000000003" customHeight="1">
      <c r="B4" s="22"/>
      <c r="C4" s="163" t="s">
        <v>94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23"/>
      <c r="T4" s="17" t="s">
        <v>12</v>
      </c>
      <c r="AT4" s="18" t="s">
        <v>6</v>
      </c>
    </row>
    <row r="5" spans="1:66" ht="6.95" customHeight="1">
      <c r="B5" s="22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3"/>
    </row>
    <row r="6" spans="1:66" ht="25.35" customHeight="1">
      <c r="B6" s="22"/>
      <c r="C6" s="24"/>
      <c r="D6" s="28" t="s">
        <v>15</v>
      </c>
      <c r="E6" s="24"/>
      <c r="F6" s="200" t="str">
        <f>'Rekapitulácia stavby'!K6</f>
        <v>Rozšírenie stokovej siete v obci Červený Kláštor – lokalita Kvašné lúky a Rybníky – 2. časť</v>
      </c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4"/>
      <c r="R6" s="23"/>
    </row>
    <row r="7" spans="1:66" s="1" customFormat="1" ht="32.85" customHeight="1">
      <c r="B7" s="31"/>
      <c r="C7" s="32"/>
      <c r="D7" s="27" t="s">
        <v>95</v>
      </c>
      <c r="E7" s="32"/>
      <c r="F7" s="232" t="s">
        <v>481</v>
      </c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32"/>
      <c r="R7" s="33"/>
    </row>
    <row r="8" spans="1:66" s="1" customFormat="1" ht="14.45" customHeight="1">
      <c r="B8" s="31"/>
      <c r="C8" s="32"/>
      <c r="D8" s="28" t="s">
        <v>16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17</v>
      </c>
      <c r="N8" s="32"/>
      <c r="O8" s="26" t="s">
        <v>5</v>
      </c>
      <c r="P8" s="32"/>
      <c r="Q8" s="32"/>
      <c r="R8" s="33"/>
    </row>
    <row r="9" spans="1:66" s="1" customFormat="1" ht="14.45" customHeight="1">
      <c r="B9" s="31"/>
      <c r="C9" s="32"/>
      <c r="D9" s="28" t="s">
        <v>18</v>
      </c>
      <c r="E9" s="32"/>
      <c r="F9" s="26" t="s">
        <v>19</v>
      </c>
      <c r="G9" s="32"/>
      <c r="H9" s="32"/>
      <c r="I9" s="32"/>
      <c r="J9" s="32"/>
      <c r="K9" s="32"/>
      <c r="L9" s="32"/>
      <c r="M9" s="28" t="s">
        <v>20</v>
      </c>
      <c r="N9" s="32"/>
      <c r="O9" s="188" t="str">
        <f>'Rekapitulácia stavby'!AN8</f>
        <v>vyplní uchádzač</v>
      </c>
      <c r="P9" s="188"/>
      <c r="Q9" s="32"/>
      <c r="R9" s="33"/>
    </row>
    <row r="10" spans="1:66" s="1" customFormat="1" ht="10.9" customHeight="1">
      <c r="B10" s="31"/>
      <c r="C10" s="32"/>
      <c r="D10" s="32"/>
      <c r="E10" s="32" t="str">
        <f>'Rekapitulácia stavby'!K8</f>
        <v>Červený Kláštor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>
      <c r="B11" s="31"/>
      <c r="C11" s="32"/>
      <c r="D11" s="28" t="s">
        <v>21</v>
      </c>
      <c r="E11" s="32"/>
      <c r="F11" s="32"/>
      <c r="G11" s="32"/>
      <c r="H11" s="32"/>
      <c r="I11" s="32"/>
      <c r="J11" s="32"/>
      <c r="K11" s="32"/>
      <c r="L11" s="32"/>
      <c r="M11" s="28" t="s">
        <v>22</v>
      </c>
      <c r="N11" s="32"/>
      <c r="O11" s="165" t="s">
        <v>5</v>
      </c>
      <c r="P11" s="165"/>
      <c r="Q11" s="32"/>
      <c r="R11" s="33"/>
    </row>
    <row r="12" spans="1:66" s="1" customFormat="1" ht="18" customHeight="1">
      <c r="B12" s="31"/>
      <c r="C12" s="32"/>
      <c r="D12" s="32"/>
      <c r="E12" s="26" t="s">
        <v>23</v>
      </c>
      <c r="F12" s="32"/>
      <c r="G12" s="32"/>
      <c r="H12" s="32"/>
      <c r="I12" s="32"/>
      <c r="J12" s="32"/>
      <c r="K12" s="32"/>
      <c r="L12" s="32"/>
      <c r="M12" s="28" t="s">
        <v>24</v>
      </c>
      <c r="N12" s="32"/>
      <c r="O12" s="165" t="s">
        <v>5</v>
      </c>
      <c r="P12" s="165"/>
      <c r="Q12" s="32"/>
      <c r="R12" s="33"/>
    </row>
    <row r="13" spans="1:66" s="1" customFormat="1" ht="6.95" customHeight="1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>
      <c r="B14" s="31"/>
      <c r="C14" s="32"/>
      <c r="D14" s="28" t="s">
        <v>25</v>
      </c>
      <c r="E14" s="32"/>
      <c r="F14" s="32"/>
      <c r="G14" s="32"/>
      <c r="H14" s="32"/>
      <c r="I14" s="32"/>
      <c r="J14" s="32"/>
      <c r="K14" s="32"/>
      <c r="L14" s="32"/>
      <c r="M14" s="28" t="s">
        <v>22</v>
      </c>
      <c r="N14" s="32"/>
      <c r="O14" s="165" t="str">
        <f>'Rekapitulácia stavby'!AN13</f>
        <v>vyplní uchádzač</v>
      </c>
      <c r="P14" s="165"/>
      <c r="Q14" s="32"/>
      <c r="R14" s="33"/>
    </row>
    <row r="15" spans="1:66" s="1" customFormat="1" ht="18" customHeight="1">
      <c r="B15" s="31"/>
      <c r="C15" s="32"/>
      <c r="D15" s="32"/>
      <c r="E15" s="26" t="str">
        <f>'Rekapitulácia stavby'!E14</f>
        <v>vyplní uchádzač</v>
      </c>
      <c r="F15" s="32"/>
      <c r="G15" s="32"/>
      <c r="H15" s="32"/>
      <c r="I15" s="32"/>
      <c r="J15" s="32"/>
      <c r="K15" s="32"/>
      <c r="L15" s="32"/>
      <c r="M15" s="28" t="s">
        <v>24</v>
      </c>
      <c r="N15" s="32"/>
      <c r="O15" s="165" t="str">
        <f>'Rekapitulácia stavby'!AN14</f>
        <v>vyplní uchádzač</v>
      </c>
      <c r="P15" s="165"/>
      <c r="Q15" s="32"/>
      <c r="R15" s="33"/>
    </row>
    <row r="16" spans="1:66" s="1" customFormat="1" ht="6.95" customHeight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>
      <c r="B17" s="31"/>
      <c r="C17" s="32"/>
      <c r="D17" s="28" t="s">
        <v>27</v>
      </c>
      <c r="E17" s="32"/>
      <c r="F17" s="32"/>
      <c r="G17" s="32"/>
      <c r="H17" s="32"/>
      <c r="I17" s="32"/>
      <c r="J17" s="32"/>
      <c r="K17" s="32"/>
      <c r="L17" s="32"/>
      <c r="M17" s="28" t="s">
        <v>22</v>
      </c>
      <c r="N17" s="32"/>
      <c r="O17" s="165">
        <f>IF('Rekapitulácia stavby'!AN16="","",'Rekapitulácia stavby'!AN16)</f>
        <v>31677550</v>
      </c>
      <c r="P17" s="165"/>
      <c r="Q17" s="32"/>
      <c r="R17" s="33"/>
    </row>
    <row r="18" spans="2:18" s="1" customFormat="1" ht="18" customHeight="1">
      <c r="B18" s="31"/>
      <c r="C18" s="32"/>
      <c r="D18" s="32"/>
      <c r="E18" s="26" t="str">
        <f>IF('Rekapitulácia stavby'!E17="","",'Rekapitulácia stavby'!E17)</f>
        <v>PROX T.E.C. Poprad, spol s r.o.</v>
      </c>
      <c r="F18" s="32"/>
      <c r="G18" s="32"/>
      <c r="H18" s="32"/>
      <c r="I18" s="32"/>
      <c r="J18" s="32"/>
      <c r="K18" s="32"/>
      <c r="L18" s="32"/>
      <c r="M18" s="28" t="s">
        <v>24</v>
      </c>
      <c r="N18" s="32"/>
      <c r="O18" s="165" t="str">
        <f>IF('Rekapitulácia stavby'!AN17="","",'Rekapitulácia stavby'!AN17)</f>
        <v>SK2020513891</v>
      </c>
      <c r="P18" s="165"/>
      <c r="Q18" s="32"/>
      <c r="R18" s="33"/>
    </row>
    <row r="19" spans="2:18" s="1" customFormat="1" ht="6.95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>
      <c r="B20" s="31"/>
      <c r="C20" s="32"/>
      <c r="D20" s="28" t="s">
        <v>28</v>
      </c>
      <c r="E20" s="32"/>
      <c r="F20" s="32"/>
      <c r="G20" s="32"/>
      <c r="H20" s="32"/>
      <c r="I20" s="32"/>
      <c r="J20" s="32"/>
      <c r="K20" s="32"/>
      <c r="L20" s="32"/>
      <c r="M20" s="28" t="s">
        <v>22</v>
      </c>
      <c r="N20" s="32"/>
      <c r="O20" s="165" t="s">
        <v>5</v>
      </c>
      <c r="P20" s="165"/>
      <c r="Q20" s="32"/>
      <c r="R20" s="33"/>
    </row>
    <row r="21" spans="2:18" s="1" customFormat="1" ht="18" customHeight="1">
      <c r="B21" s="31"/>
      <c r="C21" s="32"/>
      <c r="D21" s="32"/>
      <c r="E21" s="26" t="str">
        <f>'Rekapitulácia stavby'!E20</f>
        <v>Ing. Boris Tužinský</v>
      </c>
      <c r="F21" s="32"/>
      <c r="G21" s="32"/>
      <c r="H21" s="32"/>
      <c r="I21" s="32"/>
      <c r="J21" s="32"/>
      <c r="K21" s="32"/>
      <c r="L21" s="32"/>
      <c r="M21" s="28" t="s">
        <v>24</v>
      </c>
      <c r="N21" s="32"/>
      <c r="O21" s="165" t="s">
        <v>5</v>
      </c>
      <c r="P21" s="165"/>
      <c r="Q21" s="32"/>
      <c r="R21" s="33"/>
    </row>
    <row r="22" spans="2:18" s="1" customFormat="1" ht="6.95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>
      <c r="B23" s="31"/>
      <c r="C23" s="32"/>
      <c r="D23" s="28" t="s">
        <v>29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16.5" customHeight="1">
      <c r="B24" s="31"/>
      <c r="C24" s="32"/>
      <c r="D24" s="32"/>
      <c r="E24" s="173" t="s">
        <v>5</v>
      </c>
      <c r="F24" s="173"/>
      <c r="G24" s="173"/>
      <c r="H24" s="173"/>
      <c r="I24" s="173"/>
      <c r="J24" s="173"/>
      <c r="K24" s="173"/>
      <c r="L24" s="173"/>
      <c r="M24" s="32"/>
      <c r="N24" s="32"/>
      <c r="O24" s="32"/>
      <c r="P24" s="32"/>
      <c r="Q24" s="32"/>
      <c r="R24" s="33"/>
    </row>
    <row r="25" spans="2:18" s="1" customFormat="1" ht="6.95" customHeight="1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>
      <c r="B27" s="31"/>
      <c r="C27" s="32"/>
      <c r="D27" s="101" t="s">
        <v>97</v>
      </c>
      <c r="E27" s="32"/>
      <c r="F27" s="32"/>
      <c r="G27" s="32"/>
      <c r="H27" s="32"/>
      <c r="I27" s="32"/>
      <c r="J27" s="32"/>
      <c r="K27" s="32"/>
      <c r="L27" s="32"/>
      <c r="M27" s="174">
        <f>N88</f>
        <v>0</v>
      </c>
      <c r="N27" s="174"/>
      <c r="O27" s="174"/>
      <c r="P27" s="174"/>
      <c r="Q27" s="32"/>
      <c r="R27" s="33"/>
    </row>
    <row r="28" spans="2:18" s="1" customFormat="1" ht="14.45" customHeight="1">
      <c r="B28" s="31"/>
      <c r="C28" s="32"/>
      <c r="D28" s="30" t="s">
        <v>98</v>
      </c>
      <c r="E28" s="32"/>
      <c r="F28" s="32"/>
      <c r="G28" s="32"/>
      <c r="H28" s="32"/>
      <c r="I28" s="32"/>
      <c r="J28" s="32"/>
      <c r="K28" s="32"/>
      <c r="L28" s="32"/>
      <c r="M28" s="174">
        <f>N92</f>
        <v>0</v>
      </c>
      <c r="N28" s="174"/>
      <c r="O28" s="174"/>
      <c r="P28" s="174"/>
      <c r="Q28" s="32"/>
      <c r="R28" s="33"/>
    </row>
    <row r="29" spans="2:18" s="1" customFormat="1" ht="6.95" customHeight="1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>
      <c r="B30" s="31"/>
      <c r="C30" s="32"/>
      <c r="D30" s="102" t="s">
        <v>32</v>
      </c>
      <c r="E30" s="32"/>
      <c r="F30" s="32"/>
      <c r="G30" s="32"/>
      <c r="H30" s="32"/>
      <c r="I30" s="32"/>
      <c r="J30" s="32"/>
      <c r="K30" s="32"/>
      <c r="L30" s="32"/>
      <c r="M30" s="208">
        <f>ROUND(M27+M28,2)</f>
        <v>0</v>
      </c>
      <c r="N30" s="202"/>
      <c r="O30" s="202"/>
      <c r="P30" s="202"/>
      <c r="Q30" s="32"/>
      <c r="R30" s="33"/>
    </row>
    <row r="31" spans="2:18" s="1" customFormat="1" ht="6.95" customHeight="1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>
      <c r="B32" s="31"/>
      <c r="C32" s="32"/>
      <c r="D32" s="38" t="s">
        <v>33</v>
      </c>
      <c r="E32" s="38" t="s">
        <v>34</v>
      </c>
      <c r="F32" s="39">
        <v>0.2</v>
      </c>
      <c r="G32" s="103" t="s">
        <v>35</v>
      </c>
      <c r="H32" s="204">
        <f>ROUND((SUM(BE92:BE93)+SUM(BE111:BE129)), 2)</f>
        <v>0</v>
      </c>
      <c r="I32" s="202"/>
      <c r="J32" s="202"/>
      <c r="K32" s="32"/>
      <c r="L32" s="32"/>
      <c r="M32" s="204">
        <f>ROUND(ROUND((SUM(BE92:BE93)+SUM(BE111:BE129)), 2)*F32, 2)</f>
        <v>0</v>
      </c>
      <c r="N32" s="202"/>
      <c r="O32" s="202"/>
      <c r="P32" s="202"/>
      <c r="Q32" s="32"/>
      <c r="R32" s="33"/>
    </row>
    <row r="33" spans="2:18" s="1" customFormat="1" ht="14.45" customHeight="1">
      <c r="B33" s="31"/>
      <c r="C33" s="32"/>
      <c r="D33" s="32"/>
      <c r="E33" s="38" t="s">
        <v>36</v>
      </c>
      <c r="F33" s="39">
        <v>0.2</v>
      </c>
      <c r="G33" s="103" t="s">
        <v>35</v>
      </c>
      <c r="H33" s="204">
        <f>ROUND((SUM(BF92:BF93)+SUM(BF111:BF129)), 2)</f>
        <v>0</v>
      </c>
      <c r="I33" s="202"/>
      <c r="J33" s="202"/>
      <c r="K33" s="32"/>
      <c r="L33" s="32"/>
      <c r="M33" s="204">
        <f>ROUND(ROUND((SUM(BF92:BF93)+SUM(BF111:BF129)), 2)*F33, 2)</f>
        <v>0</v>
      </c>
      <c r="N33" s="202"/>
      <c r="O33" s="202"/>
      <c r="P33" s="202"/>
      <c r="Q33" s="32"/>
      <c r="R33" s="33"/>
    </row>
    <row r="34" spans="2:18" s="1" customFormat="1" ht="14.45" hidden="1" customHeight="1">
      <c r="B34" s="31"/>
      <c r="C34" s="32"/>
      <c r="D34" s="32"/>
      <c r="E34" s="38" t="s">
        <v>37</v>
      </c>
      <c r="F34" s="39">
        <v>0.2</v>
      </c>
      <c r="G34" s="103" t="s">
        <v>35</v>
      </c>
      <c r="H34" s="204">
        <f>ROUND((SUM(BG92:BG93)+SUM(BG111:BG129)), 2)</f>
        <v>0</v>
      </c>
      <c r="I34" s="202"/>
      <c r="J34" s="202"/>
      <c r="K34" s="32"/>
      <c r="L34" s="32"/>
      <c r="M34" s="204">
        <v>0</v>
      </c>
      <c r="N34" s="202"/>
      <c r="O34" s="202"/>
      <c r="P34" s="202"/>
      <c r="Q34" s="32"/>
      <c r="R34" s="33"/>
    </row>
    <row r="35" spans="2:18" s="1" customFormat="1" ht="14.45" hidden="1" customHeight="1">
      <c r="B35" s="31"/>
      <c r="C35" s="32"/>
      <c r="D35" s="32"/>
      <c r="E35" s="38" t="s">
        <v>38</v>
      </c>
      <c r="F35" s="39">
        <v>0.2</v>
      </c>
      <c r="G35" s="103" t="s">
        <v>35</v>
      </c>
      <c r="H35" s="204">
        <f>ROUND((SUM(BH92:BH93)+SUM(BH111:BH129)), 2)</f>
        <v>0</v>
      </c>
      <c r="I35" s="202"/>
      <c r="J35" s="202"/>
      <c r="K35" s="32"/>
      <c r="L35" s="32"/>
      <c r="M35" s="204">
        <v>0</v>
      </c>
      <c r="N35" s="202"/>
      <c r="O35" s="202"/>
      <c r="P35" s="202"/>
      <c r="Q35" s="32"/>
      <c r="R35" s="33"/>
    </row>
    <row r="36" spans="2:18" s="1" customFormat="1" ht="14.45" hidden="1" customHeight="1">
      <c r="B36" s="31"/>
      <c r="C36" s="32"/>
      <c r="D36" s="32"/>
      <c r="E36" s="38" t="s">
        <v>39</v>
      </c>
      <c r="F36" s="39">
        <v>0</v>
      </c>
      <c r="G36" s="103" t="s">
        <v>35</v>
      </c>
      <c r="H36" s="204">
        <f>ROUND((SUM(BI92:BI93)+SUM(BI111:BI129)), 2)</f>
        <v>0</v>
      </c>
      <c r="I36" s="202"/>
      <c r="J36" s="202"/>
      <c r="K36" s="32"/>
      <c r="L36" s="32"/>
      <c r="M36" s="204">
        <v>0</v>
      </c>
      <c r="N36" s="202"/>
      <c r="O36" s="202"/>
      <c r="P36" s="202"/>
      <c r="Q36" s="32"/>
      <c r="R36" s="33"/>
    </row>
    <row r="37" spans="2:18" s="1" customFormat="1" ht="6.95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>
      <c r="B38" s="31"/>
      <c r="C38" s="99"/>
      <c r="D38" s="104" t="s">
        <v>40</v>
      </c>
      <c r="E38" s="70"/>
      <c r="F38" s="70"/>
      <c r="G38" s="105" t="s">
        <v>41</v>
      </c>
      <c r="H38" s="106" t="s">
        <v>42</v>
      </c>
      <c r="I38" s="70"/>
      <c r="J38" s="70"/>
      <c r="K38" s="70"/>
      <c r="L38" s="205">
        <f>SUM(M30:M36)</f>
        <v>0</v>
      </c>
      <c r="M38" s="205"/>
      <c r="N38" s="205"/>
      <c r="O38" s="205"/>
      <c r="P38" s="206"/>
      <c r="Q38" s="99"/>
      <c r="R38" s="33"/>
    </row>
    <row r="39" spans="2:18" s="1" customFormat="1" ht="14.45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3"/>
    </row>
    <row r="42" spans="2:18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3"/>
    </row>
    <row r="43" spans="2:18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3"/>
    </row>
    <row r="44" spans="2:18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3"/>
    </row>
    <row r="45" spans="2:18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3"/>
    </row>
    <row r="46" spans="2:18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3"/>
    </row>
    <row r="47" spans="2:18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3"/>
    </row>
    <row r="48" spans="2:18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3"/>
    </row>
    <row r="49" spans="2:18">
      <c r="B49" s="22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3"/>
    </row>
    <row r="50" spans="2:18" s="1" customFormat="1" ht="15">
      <c r="B50" s="31"/>
      <c r="C50" s="32"/>
      <c r="D50" s="46" t="s">
        <v>43</v>
      </c>
      <c r="E50" s="47"/>
      <c r="F50" s="47"/>
      <c r="G50" s="47"/>
      <c r="H50" s="48"/>
      <c r="I50" s="32"/>
      <c r="J50" s="46" t="s">
        <v>44</v>
      </c>
      <c r="K50" s="47"/>
      <c r="L50" s="47"/>
      <c r="M50" s="47"/>
      <c r="N50" s="47"/>
      <c r="O50" s="47"/>
      <c r="P50" s="48"/>
      <c r="Q50" s="32"/>
      <c r="R50" s="33"/>
    </row>
    <row r="51" spans="2:18">
      <c r="B51" s="22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3"/>
    </row>
    <row r="52" spans="2:18">
      <c r="B52" s="22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3"/>
    </row>
    <row r="53" spans="2:18">
      <c r="B53" s="22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3"/>
    </row>
    <row r="54" spans="2:18">
      <c r="B54" s="22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3"/>
    </row>
    <row r="55" spans="2:18">
      <c r="B55" s="22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3"/>
    </row>
    <row r="56" spans="2:18">
      <c r="B56" s="22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3"/>
    </row>
    <row r="57" spans="2:18">
      <c r="B57" s="22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3"/>
    </row>
    <row r="58" spans="2:18">
      <c r="B58" s="22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3"/>
    </row>
    <row r="59" spans="2:18" s="1" customFormat="1" ht="15">
      <c r="B59" s="31"/>
      <c r="C59" s="32"/>
      <c r="D59" s="51" t="s">
        <v>45</v>
      </c>
      <c r="E59" s="52"/>
      <c r="F59" s="52"/>
      <c r="G59" s="53" t="s">
        <v>46</v>
      </c>
      <c r="H59" s="54"/>
      <c r="I59" s="32"/>
      <c r="J59" s="51" t="s">
        <v>45</v>
      </c>
      <c r="K59" s="52"/>
      <c r="L59" s="52"/>
      <c r="M59" s="52"/>
      <c r="N59" s="53" t="s">
        <v>46</v>
      </c>
      <c r="O59" s="52"/>
      <c r="P59" s="54"/>
      <c r="Q59" s="32"/>
      <c r="R59" s="33"/>
    </row>
    <row r="60" spans="2:18">
      <c r="B60" s="22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3"/>
    </row>
    <row r="61" spans="2:18" s="1" customFormat="1" ht="15">
      <c r="B61" s="31"/>
      <c r="C61" s="32"/>
      <c r="D61" s="46" t="s">
        <v>47</v>
      </c>
      <c r="E61" s="47"/>
      <c r="F61" s="47"/>
      <c r="G61" s="47"/>
      <c r="H61" s="48"/>
      <c r="I61" s="32"/>
      <c r="J61" s="46" t="s">
        <v>48</v>
      </c>
      <c r="K61" s="47"/>
      <c r="L61" s="47"/>
      <c r="M61" s="47"/>
      <c r="N61" s="47"/>
      <c r="O61" s="47"/>
      <c r="P61" s="48"/>
      <c r="Q61" s="32"/>
      <c r="R61" s="33"/>
    </row>
    <row r="62" spans="2:18">
      <c r="B62" s="22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3"/>
    </row>
    <row r="63" spans="2:18">
      <c r="B63" s="22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3"/>
    </row>
    <row r="64" spans="2:18">
      <c r="B64" s="22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3"/>
    </row>
    <row r="65" spans="2:18">
      <c r="B65" s="22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3"/>
    </row>
    <row r="66" spans="2:18">
      <c r="B66" s="22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3"/>
    </row>
    <row r="67" spans="2:18">
      <c r="B67" s="22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3"/>
    </row>
    <row r="68" spans="2:18">
      <c r="B68" s="22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3"/>
    </row>
    <row r="69" spans="2:18">
      <c r="B69" s="22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3"/>
    </row>
    <row r="70" spans="2:18" s="1" customFormat="1" ht="15">
      <c r="B70" s="31"/>
      <c r="C70" s="32"/>
      <c r="D70" s="51" t="s">
        <v>45</v>
      </c>
      <c r="E70" s="52"/>
      <c r="F70" s="52"/>
      <c r="G70" s="53" t="s">
        <v>46</v>
      </c>
      <c r="H70" s="54"/>
      <c r="I70" s="32"/>
      <c r="J70" s="51" t="s">
        <v>45</v>
      </c>
      <c r="K70" s="52"/>
      <c r="L70" s="52"/>
      <c r="M70" s="52"/>
      <c r="N70" s="53" t="s">
        <v>46</v>
      </c>
      <c r="O70" s="52"/>
      <c r="P70" s="54"/>
      <c r="Q70" s="32"/>
      <c r="R70" s="33"/>
    </row>
    <row r="71" spans="2:18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>
      <c r="B76" s="31"/>
      <c r="C76" s="163" t="s">
        <v>99</v>
      </c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33"/>
    </row>
    <row r="77" spans="2:18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>
      <c r="B78" s="31"/>
      <c r="C78" s="28" t="s">
        <v>15</v>
      </c>
      <c r="D78" s="32"/>
      <c r="E78" s="32"/>
      <c r="F78" s="200" t="str">
        <f>F6</f>
        <v>Rozšírenie stokovej siete v obci Červený Kláštor – lokalita Kvašné lúky a Rybníky – 2. časť</v>
      </c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32"/>
      <c r="R78" s="33"/>
    </row>
    <row r="79" spans="2:18" s="1" customFormat="1" ht="36.950000000000003" customHeight="1">
      <c r="B79" s="31"/>
      <c r="C79" s="65" t="s">
        <v>95</v>
      </c>
      <c r="D79" s="32"/>
      <c r="E79" s="32"/>
      <c r="F79" s="182" t="str">
        <f>F7</f>
        <v>3 - PS 0101,0102 Strojno - technologické zariadenia ČS</v>
      </c>
      <c r="G79" s="202"/>
      <c r="H79" s="202"/>
      <c r="I79" s="202"/>
      <c r="J79" s="202"/>
      <c r="K79" s="202"/>
      <c r="L79" s="202"/>
      <c r="M79" s="202"/>
      <c r="N79" s="202"/>
      <c r="O79" s="202"/>
      <c r="P79" s="202"/>
      <c r="Q79" s="32"/>
      <c r="R79" s="33"/>
    </row>
    <row r="80" spans="2:18" s="1" customFormat="1" ht="6.95" customHeight="1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>
      <c r="B81" s="31"/>
      <c r="C81" s="28" t="s">
        <v>18</v>
      </c>
      <c r="D81" s="32"/>
      <c r="E81" s="32"/>
      <c r="F81" s="26" t="str">
        <f>'Rekapitulácia stavby'!K8</f>
        <v>Červený Kláštor</v>
      </c>
      <c r="G81" s="32"/>
      <c r="H81" s="32"/>
      <c r="I81" s="32"/>
      <c r="J81" s="32"/>
      <c r="K81" s="28" t="s">
        <v>20</v>
      </c>
      <c r="L81" s="32"/>
      <c r="M81" s="188" t="str">
        <f>IF(O9="","",O9)</f>
        <v>vyplní uchádzač</v>
      </c>
      <c r="N81" s="188"/>
      <c r="O81" s="188"/>
      <c r="P81" s="188"/>
      <c r="Q81" s="32"/>
      <c r="R81" s="33"/>
    </row>
    <row r="82" spans="2:47" s="1" customFormat="1" ht="6.95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5">
      <c r="B83" s="31"/>
      <c r="C83" s="28" t="s">
        <v>21</v>
      </c>
      <c r="D83" s="32"/>
      <c r="E83" s="32"/>
      <c r="F83" s="26" t="str">
        <f>E12</f>
        <v>Obec Červený Kláštor</v>
      </c>
      <c r="G83" s="32"/>
      <c r="H83" s="32"/>
      <c r="I83" s="32"/>
      <c r="J83" s="32"/>
      <c r="K83" s="28" t="s">
        <v>27</v>
      </c>
      <c r="L83" s="32"/>
      <c r="M83" s="165" t="str">
        <f>E18</f>
        <v>PROX T.E.C. Poprad, spol s r.o.</v>
      </c>
      <c r="N83" s="165"/>
      <c r="O83" s="165"/>
      <c r="P83" s="165"/>
      <c r="Q83" s="165"/>
      <c r="R83" s="33"/>
    </row>
    <row r="84" spans="2:47" s="1" customFormat="1" ht="14.45" customHeight="1">
      <c r="B84" s="31"/>
      <c r="C84" s="28" t="s">
        <v>25</v>
      </c>
      <c r="D84" s="32"/>
      <c r="E84" s="32"/>
      <c r="F84" s="26" t="str">
        <f>IF(E15="","",E15)</f>
        <v>vyplní uchádzač</v>
      </c>
      <c r="G84" s="32"/>
      <c r="H84" s="32"/>
      <c r="I84" s="32"/>
      <c r="J84" s="32"/>
      <c r="K84" s="28" t="s">
        <v>28</v>
      </c>
      <c r="L84" s="32"/>
      <c r="M84" s="165" t="str">
        <f>E21</f>
        <v>Ing. Boris Tužinský</v>
      </c>
      <c r="N84" s="165"/>
      <c r="O84" s="165"/>
      <c r="P84" s="165"/>
      <c r="Q84" s="165"/>
      <c r="R84" s="33"/>
    </row>
    <row r="85" spans="2:47" s="1" customFormat="1" ht="10.35" customHeight="1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>
      <c r="B86" s="31"/>
      <c r="C86" s="211" t="s">
        <v>100</v>
      </c>
      <c r="D86" s="212"/>
      <c r="E86" s="212"/>
      <c r="F86" s="212"/>
      <c r="G86" s="212"/>
      <c r="H86" s="99"/>
      <c r="I86" s="99"/>
      <c r="J86" s="99"/>
      <c r="K86" s="99"/>
      <c r="L86" s="99"/>
      <c r="M86" s="99"/>
      <c r="N86" s="211" t="s">
        <v>101</v>
      </c>
      <c r="O86" s="212"/>
      <c r="P86" s="212"/>
      <c r="Q86" s="212"/>
      <c r="R86" s="33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>
      <c r="B88" s="31"/>
      <c r="C88" s="107" t="s">
        <v>102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172">
        <f>N111</f>
        <v>0</v>
      </c>
      <c r="O88" s="213"/>
      <c r="P88" s="213"/>
      <c r="Q88" s="213"/>
      <c r="R88" s="33"/>
      <c r="AU88" s="18" t="s">
        <v>103</v>
      </c>
    </row>
    <row r="89" spans="2:47" s="6" customFormat="1" ht="24.95" customHeight="1">
      <c r="B89" s="108"/>
      <c r="C89" s="109"/>
      <c r="D89" s="110" t="s">
        <v>369</v>
      </c>
      <c r="E89" s="109"/>
      <c r="F89" s="109"/>
      <c r="G89" s="109"/>
      <c r="H89" s="109"/>
      <c r="I89" s="109"/>
      <c r="J89" s="109"/>
      <c r="K89" s="109"/>
      <c r="L89" s="109"/>
      <c r="M89" s="109"/>
      <c r="N89" s="214">
        <f>N112</f>
        <v>0</v>
      </c>
      <c r="O89" s="215"/>
      <c r="P89" s="215"/>
      <c r="Q89" s="215"/>
      <c r="R89" s="111"/>
    </row>
    <row r="90" spans="2:47" s="7" customFormat="1" ht="19.899999999999999" customHeight="1">
      <c r="B90" s="112"/>
      <c r="C90" s="113"/>
      <c r="D90" s="114" t="s">
        <v>370</v>
      </c>
      <c r="E90" s="113"/>
      <c r="F90" s="113"/>
      <c r="G90" s="113"/>
      <c r="H90" s="113"/>
      <c r="I90" s="113"/>
      <c r="J90" s="113"/>
      <c r="K90" s="113"/>
      <c r="L90" s="113"/>
      <c r="M90" s="113"/>
      <c r="N90" s="216">
        <f>N113</f>
        <v>0</v>
      </c>
      <c r="O90" s="217"/>
      <c r="P90" s="217"/>
      <c r="Q90" s="217"/>
      <c r="R90" s="115"/>
    </row>
    <row r="91" spans="2:47" s="1" customFormat="1" ht="21.75" customHeight="1">
      <c r="B91" s="31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3"/>
    </row>
    <row r="92" spans="2:47" s="1" customFormat="1" ht="29.25" customHeight="1">
      <c r="B92" s="31"/>
      <c r="C92" s="107" t="s">
        <v>111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213">
        <v>0</v>
      </c>
      <c r="O92" s="218"/>
      <c r="P92" s="218"/>
      <c r="Q92" s="218"/>
      <c r="R92" s="33"/>
      <c r="T92" s="116"/>
      <c r="U92" s="117" t="s">
        <v>33</v>
      </c>
    </row>
    <row r="93" spans="2:47" s="1" customFormat="1" ht="18" customHeight="1">
      <c r="B93" s="31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3"/>
    </row>
    <row r="94" spans="2:47" s="1" customFormat="1" ht="29.25" customHeight="1">
      <c r="B94" s="31"/>
      <c r="C94" s="98" t="s">
        <v>88</v>
      </c>
      <c r="D94" s="99"/>
      <c r="E94" s="99"/>
      <c r="F94" s="99"/>
      <c r="G94" s="99"/>
      <c r="H94" s="99"/>
      <c r="I94" s="99"/>
      <c r="J94" s="99"/>
      <c r="K94" s="99"/>
      <c r="L94" s="171">
        <f>ROUND(SUM(N88+N92),2)</f>
        <v>0</v>
      </c>
      <c r="M94" s="171"/>
      <c r="N94" s="171"/>
      <c r="O94" s="171"/>
      <c r="P94" s="171"/>
      <c r="Q94" s="171"/>
      <c r="R94" s="33"/>
    </row>
    <row r="95" spans="2:47" s="1" customFormat="1" ht="6.95" customHeight="1">
      <c r="B95" s="55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7"/>
    </row>
    <row r="99" spans="2:63" s="1" customFormat="1" ht="6.95" customHeight="1">
      <c r="B99" s="58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60"/>
    </row>
    <row r="100" spans="2:63" s="1" customFormat="1" ht="36.950000000000003" customHeight="1">
      <c r="B100" s="31"/>
      <c r="C100" s="163" t="s">
        <v>112</v>
      </c>
      <c r="D100" s="202"/>
      <c r="E100" s="202"/>
      <c r="F100" s="202"/>
      <c r="G100" s="202"/>
      <c r="H100" s="202"/>
      <c r="I100" s="202"/>
      <c r="J100" s="202"/>
      <c r="K100" s="202"/>
      <c r="L100" s="202"/>
      <c r="M100" s="202"/>
      <c r="N100" s="202"/>
      <c r="O100" s="202"/>
      <c r="P100" s="202"/>
      <c r="Q100" s="202"/>
      <c r="R100" s="33"/>
    </row>
    <row r="101" spans="2:63" s="1" customFormat="1" ht="6.95" customHeight="1">
      <c r="B101" s="31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3"/>
    </row>
    <row r="102" spans="2:63" s="1" customFormat="1" ht="30" customHeight="1">
      <c r="B102" s="31"/>
      <c r="C102" s="28" t="s">
        <v>15</v>
      </c>
      <c r="D102" s="32"/>
      <c r="E102" s="32"/>
      <c r="F102" s="200" t="str">
        <f>F6</f>
        <v>Rozšírenie stokovej siete v obci Červený Kláštor – lokalita Kvašné lúky a Rybníky – 2. časť</v>
      </c>
      <c r="G102" s="201"/>
      <c r="H102" s="201"/>
      <c r="I102" s="201"/>
      <c r="J102" s="201"/>
      <c r="K102" s="201"/>
      <c r="L102" s="201"/>
      <c r="M102" s="201"/>
      <c r="N102" s="201"/>
      <c r="O102" s="201"/>
      <c r="P102" s="201"/>
      <c r="Q102" s="32"/>
      <c r="R102" s="33"/>
    </row>
    <row r="103" spans="2:63" s="1" customFormat="1" ht="36.950000000000003" customHeight="1">
      <c r="B103" s="31"/>
      <c r="C103" s="65" t="s">
        <v>95</v>
      </c>
      <c r="D103" s="32"/>
      <c r="E103" s="32"/>
      <c r="F103" s="182" t="str">
        <f>F7</f>
        <v>3 - PS 0101,0102 Strojno - technologické zariadenia ČS</v>
      </c>
      <c r="G103" s="202"/>
      <c r="H103" s="202"/>
      <c r="I103" s="202"/>
      <c r="J103" s="202"/>
      <c r="K103" s="202"/>
      <c r="L103" s="202"/>
      <c r="M103" s="202"/>
      <c r="N103" s="202"/>
      <c r="O103" s="202"/>
      <c r="P103" s="202"/>
      <c r="Q103" s="32"/>
      <c r="R103" s="33"/>
    </row>
    <row r="104" spans="2:63" s="1" customFormat="1" ht="6.95" customHeight="1">
      <c r="B104" s="31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3"/>
    </row>
    <row r="105" spans="2:63" s="1" customFormat="1" ht="18" customHeight="1">
      <c r="B105" s="31"/>
      <c r="C105" s="28" t="s">
        <v>18</v>
      </c>
      <c r="D105" s="32"/>
      <c r="E105" s="32"/>
      <c r="F105" s="26" t="str">
        <f>'Rekapitulácia stavby'!K8</f>
        <v>Červený Kláštor</v>
      </c>
      <c r="G105" s="32"/>
      <c r="H105" s="32"/>
      <c r="I105" s="32"/>
      <c r="J105" s="32"/>
      <c r="K105" s="28" t="s">
        <v>20</v>
      </c>
      <c r="L105" s="32"/>
      <c r="M105" s="188" t="str">
        <f>IF(O9="","",O9)</f>
        <v>vyplní uchádzač</v>
      </c>
      <c r="N105" s="188"/>
      <c r="O105" s="188"/>
      <c r="P105" s="188"/>
      <c r="Q105" s="32"/>
      <c r="R105" s="33"/>
    </row>
    <row r="106" spans="2:63" s="1" customFormat="1" ht="6.95" customHeight="1">
      <c r="B106" s="31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3"/>
    </row>
    <row r="107" spans="2:63" s="1" customFormat="1" ht="15">
      <c r="B107" s="31"/>
      <c r="C107" s="28" t="s">
        <v>21</v>
      </c>
      <c r="D107" s="32"/>
      <c r="E107" s="32"/>
      <c r="F107" s="26" t="str">
        <f>E12</f>
        <v>Obec Červený Kláštor</v>
      </c>
      <c r="G107" s="32"/>
      <c r="H107" s="32"/>
      <c r="I107" s="32"/>
      <c r="J107" s="32"/>
      <c r="K107" s="28" t="s">
        <v>27</v>
      </c>
      <c r="L107" s="32"/>
      <c r="M107" s="165" t="str">
        <f>E18</f>
        <v>PROX T.E.C. Poprad, spol s r.o.</v>
      </c>
      <c r="N107" s="165"/>
      <c r="O107" s="165"/>
      <c r="P107" s="165"/>
      <c r="Q107" s="165"/>
      <c r="R107" s="33"/>
    </row>
    <row r="108" spans="2:63" s="1" customFormat="1" ht="14.45" customHeight="1">
      <c r="B108" s="31"/>
      <c r="C108" s="28" t="s">
        <v>25</v>
      </c>
      <c r="D108" s="32"/>
      <c r="E108" s="32"/>
      <c r="F108" s="26" t="str">
        <f>IF(E15="","",E15)</f>
        <v>vyplní uchádzač</v>
      </c>
      <c r="G108" s="32"/>
      <c r="H108" s="32"/>
      <c r="I108" s="32"/>
      <c r="J108" s="32"/>
      <c r="K108" s="28" t="s">
        <v>28</v>
      </c>
      <c r="L108" s="32"/>
      <c r="M108" s="165" t="str">
        <f>E21</f>
        <v>Ing. Boris Tužinský</v>
      </c>
      <c r="N108" s="165"/>
      <c r="O108" s="165"/>
      <c r="P108" s="165"/>
      <c r="Q108" s="165"/>
      <c r="R108" s="33"/>
    </row>
    <row r="109" spans="2:63" s="1" customFormat="1" ht="10.35" customHeight="1">
      <c r="B109" s="31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3"/>
    </row>
    <row r="110" spans="2:63" s="8" customFormat="1" ht="29.25" customHeight="1">
      <c r="B110" s="118"/>
      <c r="C110" s="119" t="s">
        <v>113</v>
      </c>
      <c r="D110" s="120" t="s">
        <v>114</v>
      </c>
      <c r="E110" s="120" t="s">
        <v>51</v>
      </c>
      <c r="F110" s="219" t="s">
        <v>115</v>
      </c>
      <c r="G110" s="219"/>
      <c r="H110" s="219"/>
      <c r="I110" s="219"/>
      <c r="J110" s="120" t="s">
        <v>116</v>
      </c>
      <c r="K110" s="120" t="s">
        <v>117</v>
      </c>
      <c r="L110" s="219" t="s">
        <v>118</v>
      </c>
      <c r="M110" s="219"/>
      <c r="N110" s="219" t="s">
        <v>101</v>
      </c>
      <c r="O110" s="219"/>
      <c r="P110" s="219"/>
      <c r="Q110" s="220"/>
      <c r="R110" s="121"/>
      <c r="T110" s="71" t="s">
        <v>119</v>
      </c>
      <c r="U110" s="72" t="s">
        <v>33</v>
      </c>
      <c r="V110" s="72" t="s">
        <v>120</v>
      </c>
      <c r="W110" s="72" t="s">
        <v>121</v>
      </c>
      <c r="X110" s="72" t="s">
        <v>122</v>
      </c>
      <c r="Y110" s="72" t="s">
        <v>123</v>
      </c>
      <c r="Z110" s="72" t="s">
        <v>124</v>
      </c>
      <c r="AA110" s="73" t="s">
        <v>125</v>
      </c>
    </row>
    <row r="111" spans="2:63" s="1" customFormat="1" ht="29.25" customHeight="1">
      <c r="B111" s="31"/>
      <c r="C111" s="75" t="s">
        <v>97</v>
      </c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221">
        <f>BK111</f>
        <v>0</v>
      </c>
      <c r="O111" s="222"/>
      <c r="P111" s="222"/>
      <c r="Q111" s="222"/>
      <c r="R111" s="33"/>
      <c r="T111" s="74"/>
      <c r="U111" s="47"/>
      <c r="V111" s="47"/>
      <c r="W111" s="122">
        <f>W112</f>
        <v>0</v>
      </c>
      <c r="X111" s="47"/>
      <c r="Y111" s="122">
        <f>Y112</f>
        <v>0</v>
      </c>
      <c r="Z111" s="47"/>
      <c r="AA111" s="123">
        <f>AA112</f>
        <v>0</v>
      </c>
      <c r="AT111" s="18" t="s">
        <v>68</v>
      </c>
      <c r="AU111" s="18" t="s">
        <v>103</v>
      </c>
      <c r="BK111" s="124">
        <f>BK112</f>
        <v>0</v>
      </c>
    </row>
    <row r="112" spans="2:63" s="9" customFormat="1" ht="37.35" customHeight="1">
      <c r="B112" s="125"/>
      <c r="C112" s="126"/>
      <c r="D112" s="127" t="s">
        <v>369</v>
      </c>
      <c r="E112" s="127"/>
      <c r="F112" s="127"/>
      <c r="G112" s="127"/>
      <c r="H112" s="127"/>
      <c r="I112" s="127"/>
      <c r="J112" s="127"/>
      <c r="K112" s="127"/>
      <c r="L112" s="127"/>
      <c r="M112" s="127"/>
      <c r="N112" s="223">
        <f>BK112</f>
        <v>0</v>
      </c>
      <c r="O112" s="214"/>
      <c r="P112" s="214"/>
      <c r="Q112" s="214"/>
      <c r="R112" s="128"/>
      <c r="T112" s="129"/>
      <c r="U112" s="126"/>
      <c r="V112" s="126"/>
      <c r="W112" s="130">
        <f>W113</f>
        <v>0</v>
      </c>
      <c r="X112" s="126"/>
      <c r="Y112" s="130">
        <f>Y113</f>
        <v>0</v>
      </c>
      <c r="Z112" s="126"/>
      <c r="AA112" s="131">
        <f>AA113</f>
        <v>0</v>
      </c>
      <c r="AR112" s="132" t="s">
        <v>82</v>
      </c>
      <c r="AT112" s="133" t="s">
        <v>68</v>
      </c>
      <c r="AU112" s="133" t="s">
        <v>69</v>
      </c>
      <c r="AY112" s="132" t="s">
        <v>126</v>
      </c>
      <c r="BK112" s="134">
        <f>BK113</f>
        <v>0</v>
      </c>
    </row>
    <row r="113" spans="2:65" s="9" customFormat="1" ht="19.899999999999999" customHeight="1">
      <c r="B113" s="125"/>
      <c r="C113" s="126"/>
      <c r="D113" s="135" t="s">
        <v>370</v>
      </c>
      <c r="E113" s="135"/>
      <c r="F113" s="135"/>
      <c r="G113" s="135"/>
      <c r="H113" s="135"/>
      <c r="I113" s="135"/>
      <c r="J113" s="135"/>
      <c r="K113" s="135"/>
      <c r="L113" s="135"/>
      <c r="M113" s="135"/>
      <c r="N113" s="224">
        <f>BK113</f>
        <v>0</v>
      </c>
      <c r="O113" s="225"/>
      <c r="P113" s="225"/>
      <c r="Q113" s="225"/>
      <c r="R113" s="128"/>
      <c r="T113" s="129"/>
      <c r="U113" s="126"/>
      <c r="V113" s="126"/>
      <c r="W113" s="130">
        <f>SUM(W114:W129)</f>
        <v>0</v>
      </c>
      <c r="X113" s="126"/>
      <c r="Y113" s="130">
        <f>SUM(Y114:Y129)</f>
        <v>0</v>
      </c>
      <c r="Z113" s="126"/>
      <c r="AA113" s="131">
        <f>SUM(AA114:AA129)</f>
        <v>0</v>
      </c>
      <c r="AR113" s="132" t="s">
        <v>82</v>
      </c>
      <c r="AT113" s="133" t="s">
        <v>68</v>
      </c>
      <c r="AU113" s="133" t="s">
        <v>75</v>
      </c>
      <c r="AY113" s="132" t="s">
        <v>126</v>
      </c>
      <c r="BK113" s="134">
        <f>SUM(BK114:BK129)</f>
        <v>0</v>
      </c>
    </row>
    <row r="114" spans="2:65" s="1" customFormat="1" ht="16.5" customHeight="1">
      <c r="B114" s="136"/>
      <c r="C114" s="137" t="s">
        <v>75</v>
      </c>
      <c r="D114" s="137" t="s">
        <v>127</v>
      </c>
      <c r="E114" s="138" t="s">
        <v>80</v>
      </c>
      <c r="F114" s="199" t="s">
        <v>371</v>
      </c>
      <c r="G114" s="199"/>
      <c r="H114" s="199"/>
      <c r="I114" s="199"/>
      <c r="J114" s="139" t="s">
        <v>241</v>
      </c>
      <c r="K114" s="140">
        <v>1</v>
      </c>
      <c r="L114" s="226"/>
      <c r="M114" s="226"/>
      <c r="N114" s="226">
        <f t="shared" ref="N114:N129" si="0">ROUND(L114*K114,2)</f>
        <v>0</v>
      </c>
      <c r="O114" s="226"/>
      <c r="P114" s="226"/>
      <c r="Q114" s="226"/>
      <c r="R114" s="141"/>
      <c r="T114" s="142" t="s">
        <v>5</v>
      </c>
      <c r="U114" s="40" t="s">
        <v>36</v>
      </c>
      <c r="V114" s="143">
        <v>0</v>
      </c>
      <c r="W114" s="143">
        <f t="shared" ref="W114:W129" si="1">V114*K114</f>
        <v>0</v>
      </c>
      <c r="X114" s="143">
        <v>0</v>
      </c>
      <c r="Y114" s="143">
        <f t="shared" ref="Y114:Y129" si="2">X114*K114</f>
        <v>0</v>
      </c>
      <c r="Z114" s="143">
        <v>0</v>
      </c>
      <c r="AA114" s="144">
        <f t="shared" ref="AA114:AA129" si="3">Z114*K114</f>
        <v>0</v>
      </c>
      <c r="AR114" s="18" t="s">
        <v>311</v>
      </c>
      <c r="AT114" s="18" t="s">
        <v>127</v>
      </c>
      <c r="AU114" s="18" t="s">
        <v>78</v>
      </c>
      <c r="AY114" s="18" t="s">
        <v>126</v>
      </c>
      <c r="BE114" s="145">
        <f t="shared" ref="BE114:BE129" si="4">IF(U114="základná",N114,0)</f>
        <v>0</v>
      </c>
      <c r="BF114" s="145">
        <f t="shared" ref="BF114:BF129" si="5">IF(U114="znížená",N114,0)</f>
        <v>0</v>
      </c>
      <c r="BG114" s="145">
        <f t="shared" ref="BG114:BG129" si="6">IF(U114="zákl. prenesená",N114,0)</f>
        <v>0</v>
      </c>
      <c r="BH114" s="145">
        <f t="shared" ref="BH114:BH129" si="7">IF(U114="zníž. prenesená",N114,0)</f>
        <v>0</v>
      </c>
      <c r="BI114" s="145">
        <f t="shared" ref="BI114:BI129" si="8">IF(U114="nulová",N114,0)</f>
        <v>0</v>
      </c>
      <c r="BJ114" s="18" t="s">
        <v>78</v>
      </c>
      <c r="BK114" s="145">
        <f t="shared" ref="BK114:BK129" si="9">ROUND(L114*K114,2)</f>
        <v>0</v>
      </c>
      <c r="BL114" s="18" t="s">
        <v>311</v>
      </c>
      <c r="BM114" s="18" t="s">
        <v>372</v>
      </c>
    </row>
    <row r="115" spans="2:65" s="1" customFormat="1" ht="16.5" customHeight="1">
      <c r="B115" s="136"/>
      <c r="C115" s="137" t="s">
        <v>78</v>
      </c>
      <c r="D115" s="137" t="s">
        <v>127</v>
      </c>
      <c r="E115" s="138" t="s">
        <v>82</v>
      </c>
      <c r="F115" s="199" t="s">
        <v>373</v>
      </c>
      <c r="G115" s="199"/>
      <c r="H115" s="199"/>
      <c r="I115" s="199"/>
      <c r="J115" s="139" t="s">
        <v>241</v>
      </c>
      <c r="K115" s="140">
        <v>1</v>
      </c>
      <c r="L115" s="226"/>
      <c r="M115" s="226"/>
      <c r="N115" s="226">
        <f t="shared" si="0"/>
        <v>0</v>
      </c>
      <c r="O115" s="226"/>
      <c r="P115" s="226"/>
      <c r="Q115" s="226"/>
      <c r="R115" s="141"/>
      <c r="T115" s="142" t="s">
        <v>5</v>
      </c>
      <c r="U115" s="40" t="s">
        <v>36</v>
      </c>
      <c r="V115" s="143">
        <v>0</v>
      </c>
      <c r="W115" s="143">
        <f t="shared" si="1"/>
        <v>0</v>
      </c>
      <c r="X115" s="143">
        <v>0</v>
      </c>
      <c r="Y115" s="143">
        <f t="shared" si="2"/>
        <v>0</v>
      </c>
      <c r="Z115" s="143">
        <v>0</v>
      </c>
      <c r="AA115" s="144">
        <f t="shared" si="3"/>
        <v>0</v>
      </c>
      <c r="AR115" s="18" t="s">
        <v>311</v>
      </c>
      <c r="AT115" s="18" t="s">
        <v>127</v>
      </c>
      <c r="AU115" s="18" t="s">
        <v>78</v>
      </c>
      <c r="AY115" s="18" t="s">
        <v>126</v>
      </c>
      <c r="BE115" s="145">
        <f t="shared" si="4"/>
        <v>0</v>
      </c>
      <c r="BF115" s="145">
        <f t="shared" si="5"/>
        <v>0</v>
      </c>
      <c r="BG115" s="145">
        <f t="shared" si="6"/>
        <v>0</v>
      </c>
      <c r="BH115" s="145">
        <f t="shared" si="7"/>
        <v>0</v>
      </c>
      <c r="BI115" s="145">
        <f t="shared" si="8"/>
        <v>0</v>
      </c>
      <c r="BJ115" s="18" t="s">
        <v>78</v>
      </c>
      <c r="BK115" s="145">
        <f t="shared" si="9"/>
        <v>0</v>
      </c>
      <c r="BL115" s="18" t="s">
        <v>311</v>
      </c>
      <c r="BM115" s="18" t="s">
        <v>374</v>
      </c>
    </row>
    <row r="116" spans="2:65" s="1" customFormat="1" ht="16.5" customHeight="1">
      <c r="B116" s="136"/>
      <c r="C116" s="137" t="s">
        <v>80</v>
      </c>
      <c r="D116" s="137" t="s">
        <v>127</v>
      </c>
      <c r="E116" s="138" t="s">
        <v>143</v>
      </c>
      <c r="F116" s="199" t="s">
        <v>375</v>
      </c>
      <c r="G116" s="199"/>
      <c r="H116" s="199"/>
      <c r="I116" s="199"/>
      <c r="J116" s="139" t="s">
        <v>241</v>
      </c>
      <c r="K116" s="140">
        <v>1</v>
      </c>
      <c r="L116" s="226"/>
      <c r="M116" s="226"/>
      <c r="N116" s="226">
        <f t="shared" si="0"/>
        <v>0</v>
      </c>
      <c r="O116" s="226"/>
      <c r="P116" s="226"/>
      <c r="Q116" s="226"/>
      <c r="R116" s="141"/>
      <c r="T116" s="142" t="s">
        <v>5</v>
      </c>
      <c r="U116" s="40" t="s">
        <v>36</v>
      </c>
      <c r="V116" s="143">
        <v>0</v>
      </c>
      <c r="W116" s="143">
        <f t="shared" si="1"/>
        <v>0</v>
      </c>
      <c r="X116" s="143">
        <v>0</v>
      </c>
      <c r="Y116" s="143">
        <f t="shared" si="2"/>
        <v>0</v>
      </c>
      <c r="Z116" s="143">
        <v>0</v>
      </c>
      <c r="AA116" s="144">
        <f t="shared" si="3"/>
        <v>0</v>
      </c>
      <c r="AR116" s="18" t="s">
        <v>311</v>
      </c>
      <c r="AT116" s="18" t="s">
        <v>127</v>
      </c>
      <c r="AU116" s="18" t="s">
        <v>78</v>
      </c>
      <c r="AY116" s="18" t="s">
        <v>126</v>
      </c>
      <c r="BE116" s="145">
        <f t="shared" si="4"/>
        <v>0</v>
      </c>
      <c r="BF116" s="145">
        <f t="shared" si="5"/>
        <v>0</v>
      </c>
      <c r="BG116" s="145">
        <f t="shared" si="6"/>
        <v>0</v>
      </c>
      <c r="BH116" s="145">
        <f t="shared" si="7"/>
        <v>0</v>
      </c>
      <c r="BI116" s="145">
        <f t="shared" si="8"/>
        <v>0</v>
      </c>
      <c r="BJ116" s="18" t="s">
        <v>78</v>
      </c>
      <c r="BK116" s="145">
        <f t="shared" si="9"/>
        <v>0</v>
      </c>
      <c r="BL116" s="18" t="s">
        <v>311</v>
      </c>
      <c r="BM116" s="18" t="s">
        <v>376</v>
      </c>
    </row>
    <row r="117" spans="2:65" s="1" customFormat="1" ht="16.5" customHeight="1">
      <c r="B117" s="136"/>
      <c r="C117" s="137" t="s">
        <v>82</v>
      </c>
      <c r="D117" s="137" t="s">
        <v>127</v>
      </c>
      <c r="E117" s="138" t="s">
        <v>147</v>
      </c>
      <c r="F117" s="199" t="s">
        <v>377</v>
      </c>
      <c r="G117" s="199"/>
      <c r="H117" s="199"/>
      <c r="I117" s="199"/>
      <c r="J117" s="139" t="s">
        <v>241</v>
      </c>
      <c r="K117" s="140">
        <v>1</v>
      </c>
      <c r="L117" s="226"/>
      <c r="M117" s="226"/>
      <c r="N117" s="226">
        <f t="shared" si="0"/>
        <v>0</v>
      </c>
      <c r="O117" s="226"/>
      <c r="P117" s="226"/>
      <c r="Q117" s="226"/>
      <c r="R117" s="141"/>
      <c r="T117" s="142" t="s">
        <v>5</v>
      </c>
      <c r="U117" s="40" t="s">
        <v>36</v>
      </c>
      <c r="V117" s="143">
        <v>0</v>
      </c>
      <c r="W117" s="143">
        <f t="shared" si="1"/>
        <v>0</v>
      </c>
      <c r="X117" s="143">
        <v>0</v>
      </c>
      <c r="Y117" s="143">
        <f t="shared" si="2"/>
        <v>0</v>
      </c>
      <c r="Z117" s="143">
        <v>0</v>
      </c>
      <c r="AA117" s="144">
        <f t="shared" si="3"/>
        <v>0</v>
      </c>
      <c r="AR117" s="18" t="s">
        <v>311</v>
      </c>
      <c r="AT117" s="18" t="s">
        <v>127</v>
      </c>
      <c r="AU117" s="18" t="s">
        <v>78</v>
      </c>
      <c r="AY117" s="18" t="s">
        <v>126</v>
      </c>
      <c r="BE117" s="145">
        <f t="shared" si="4"/>
        <v>0</v>
      </c>
      <c r="BF117" s="145">
        <f t="shared" si="5"/>
        <v>0</v>
      </c>
      <c r="BG117" s="145">
        <f t="shared" si="6"/>
        <v>0</v>
      </c>
      <c r="BH117" s="145">
        <f t="shared" si="7"/>
        <v>0</v>
      </c>
      <c r="BI117" s="145">
        <f t="shared" si="8"/>
        <v>0</v>
      </c>
      <c r="BJ117" s="18" t="s">
        <v>78</v>
      </c>
      <c r="BK117" s="145">
        <f t="shared" si="9"/>
        <v>0</v>
      </c>
      <c r="BL117" s="18" t="s">
        <v>311</v>
      </c>
      <c r="BM117" s="18" t="s">
        <v>378</v>
      </c>
    </row>
    <row r="118" spans="2:65" s="1" customFormat="1" ht="16.5" customHeight="1">
      <c r="B118" s="136"/>
      <c r="C118" s="137" t="s">
        <v>143</v>
      </c>
      <c r="D118" s="137" t="s">
        <v>127</v>
      </c>
      <c r="E118" s="138" t="s">
        <v>151</v>
      </c>
      <c r="F118" s="199" t="s">
        <v>379</v>
      </c>
      <c r="G118" s="199"/>
      <c r="H118" s="199"/>
      <c r="I118" s="199"/>
      <c r="J118" s="139" t="s">
        <v>241</v>
      </c>
      <c r="K118" s="140">
        <v>1</v>
      </c>
      <c r="L118" s="226"/>
      <c r="M118" s="226"/>
      <c r="N118" s="226">
        <f t="shared" si="0"/>
        <v>0</v>
      </c>
      <c r="O118" s="226"/>
      <c r="P118" s="226"/>
      <c r="Q118" s="226"/>
      <c r="R118" s="141"/>
      <c r="T118" s="142" t="s">
        <v>5</v>
      </c>
      <c r="U118" s="40" t="s">
        <v>36</v>
      </c>
      <c r="V118" s="143">
        <v>0</v>
      </c>
      <c r="W118" s="143">
        <f t="shared" si="1"/>
        <v>0</v>
      </c>
      <c r="X118" s="143">
        <v>0</v>
      </c>
      <c r="Y118" s="143">
        <f t="shared" si="2"/>
        <v>0</v>
      </c>
      <c r="Z118" s="143">
        <v>0</v>
      </c>
      <c r="AA118" s="144">
        <f t="shared" si="3"/>
        <v>0</v>
      </c>
      <c r="AR118" s="18" t="s">
        <v>311</v>
      </c>
      <c r="AT118" s="18" t="s">
        <v>127</v>
      </c>
      <c r="AU118" s="18" t="s">
        <v>78</v>
      </c>
      <c r="AY118" s="18" t="s">
        <v>126</v>
      </c>
      <c r="BE118" s="145">
        <f t="shared" si="4"/>
        <v>0</v>
      </c>
      <c r="BF118" s="145">
        <f t="shared" si="5"/>
        <v>0</v>
      </c>
      <c r="BG118" s="145">
        <f t="shared" si="6"/>
        <v>0</v>
      </c>
      <c r="BH118" s="145">
        <f t="shared" si="7"/>
        <v>0</v>
      </c>
      <c r="BI118" s="145">
        <f t="shared" si="8"/>
        <v>0</v>
      </c>
      <c r="BJ118" s="18" t="s">
        <v>78</v>
      </c>
      <c r="BK118" s="145">
        <f t="shared" si="9"/>
        <v>0</v>
      </c>
      <c r="BL118" s="18" t="s">
        <v>311</v>
      </c>
      <c r="BM118" s="18" t="s">
        <v>380</v>
      </c>
    </row>
    <row r="119" spans="2:65" s="1" customFormat="1" ht="16.5" customHeight="1">
      <c r="B119" s="136"/>
      <c r="C119" s="137" t="s">
        <v>147</v>
      </c>
      <c r="D119" s="137" t="s">
        <v>127</v>
      </c>
      <c r="E119" s="138" t="s">
        <v>155</v>
      </c>
      <c r="F119" s="199" t="s">
        <v>381</v>
      </c>
      <c r="G119" s="199"/>
      <c r="H119" s="199"/>
      <c r="I119" s="199"/>
      <c r="J119" s="139" t="s">
        <v>241</v>
      </c>
      <c r="K119" s="140">
        <v>1</v>
      </c>
      <c r="L119" s="226"/>
      <c r="M119" s="226"/>
      <c r="N119" s="226">
        <f t="shared" si="0"/>
        <v>0</v>
      </c>
      <c r="O119" s="226"/>
      <c r="P119" s="226"/>
      <c r="Q119" s="226"/>
      <c r="R119" s="141"/>
      <c r="T119" s="142" t="s">
        <v>5</v>
      </c>
      <c r="U119" s="40" t="s">
        <v>36</v>
      </c>
      <c r="V119" s="143">
        <v>0</v>
      </c>
      <c r="W119" s="143">
        <f t="shared" si="1"/>
        <v>0</v>
      </c>
      <c r="X119" s="143">
        <v>0</v>
      </c>
      <c r="Y119" s="143">
        <f t="shared" si="2"/>
        <v>0</v>
      </c>
      <c r="Z119" s="143">
        <v>0</v>
      </c>
      <c r="AA119" s="144">
        <f t="shared" si="3"/>
        <v>0</v>
      </c>
      <c r="AR119" s="18" t="s">
        <v>311</v>
      </c>
      <c r="AT119" s="18" t="s">
        <v>127</v>
      </c>
      <c r="AU119" s="18" t="s">
        <v>78</v>
      </c>
      <c r="AY119" s="18" t="s">
        <v>126</v>
      </c>
      <c r="BE119" s="145">
        <f t="shared" si="4"/>
        <v>0</v>
      </c>
      <c r="BF119" s="145">
        <f t="shared" si="5"/>
        <v>0</v>
      </c>
      <c r="BG119" s="145">
        <f t="shared" si="6"/>
        <v>0</v>
      </c>
      <c r="BH119" s="145">
        <f t="shared" si="7"/>
        <v>0</v>
      </c>
      <c r="BI119" s="145">
        <f t="shared" si="8"/>
        <v>0</v>
      </c>
      <c r="BJ119" s="18" t="s">
        <v>78</v>
      </c>
      <c r="BK119" s="145">
        <f t="shared" si="9"/>
        <v>0</v>
      </c>
      <c r="BL119" s="18" t="s">
        <v>311</v>
      </c>
      <c r="BM119" s="18" t="s">
        <v>382</v>
      </c>
    </row>
    <row r="120" spans="2:65" s="1" customFormat="1" ht="16.5" customHeight="1">
      <c r="B120" s="136"/>
      <c r="C120" s="137" t="s">
        <v>151</v>
      </c>
      <c r="D120" s="137" t="s">
        <v>127</v>
      </c>
      <c r="E120" s="138" t="s">
        <v>159</v>
      </c>
      <c r="F120" s="199" t="s">
        <v>383</v>
      </c>
      <c r="G120" s="199"/>
      <c r="H120" s="199"/>
      <c r="I120" s="199"/>
      <c r="J120" s="139" t="s">
        <v>241</v>
      </c>
      <c r="K120" s="140">
        <v>1</v>
      </c>
      <c r="L120" s="226"/>
      <c r="M120" s="226"/>
      <c r="N120" s="226">
        <f t="shared" si="0"/>
        <v>0</v>
      </c>
      <c r="O120" s="226"/>
      <c r="P120" s="226"/>
      <c r="Q120" s="226"/>
      <c r="R120" s="141"/>
      <c r="T120" s="142" t="s">
        <v>5</v>
      </c>
      <c r="U120" s="40" t="s">
        <v>36</v>
      </c>
      <c r="V120" s="143">
        <v>0</v>
      </c>
      <c r="W120" s="143">
        <f t="shared" si="1"/>
        <v>0</v>
      </c>
      <c r="X120" s="143">
        <v>0</v>
      </c>
      <c r="Y120" s="143">
        <f t="shared" si="2"/>
        <v>0</v>
      </c>
      <c r="Z120" s="143">
        <v>0</v>
      </c>
      <c r="AA120" s="144">
        <f t="shared" si="3"/>
        <v>0</v>
      </c>
      <c r="AR120" s="18" t="s">
        <v>311</v>
      </c>
      <c r="AT120" s="18" t="s">
        <v>127</v>
      </c>
      <c r="AU120" s="18" t="s">
        <v>78</v>
      </c>
      <c r="AY120" s="18" t="s">
        <v>126</v>
      </c>
      <c r="BE120" s="145">
        <f t="shared" si="4"/>
        <v>0</v>
      </c>
      <c r="BF120" s="145">
        <f t="shared" si="5"/>
        <v>0</v>
      </c>
      <c r="BG120" s="145">
        <f t="shared" si="6"/>
        <v>0</v>
      </c>
      <c r="BH120" s="145">
        <f t="shared" si="7"/>
        <v>0</v>
      </c>
      <c r="BI120" s="145">
        <f t="shared" si="8"/>
        <v>0</v>
      </c>
      <c r="BJ120" s="18" t="s">
        <v>78</v>
      </c>
      <c r="BK120" s="145">
        <f t="shared" si="9"/>
        <v>0</v>
      </c>
      <c r="BL120" s="18" t="s">
        <v>311</v>
      </c>
      <c r="BM120" s="18" t="s">
        <v>384</v>
      </c>
    </row>
    <row r="121" spans="2:65" s="1" customFormat="1" ht="16.5" customHeight="1">
      <c r="B121" s="136"/>
      <c r="C121" s="137" t="s">
        <v>155</v>
      </c>
      <c r="D121" s="137" t="s">
        <v>127</v>
      </c>
      <c r="E121" s="138" t="s">
        <v>164</v>
      </c>
      <c r="F121" s="199" t="s">
        <v>385</v>
      </c>
      <c r="G121" s="199"/>
      <c r="H121" s="199"/>
      <c r="I121" s="199"/>
      <c r="J121" s="139" t="s">
        <v>241</v>
      </c>
      <c r="K121" s="140">
        <v>1</v>
      </c>
      <c r="L121" s="226"/>
      <c r="M121" s="226"/>
      <c r="N121" s="226">
        <f t="shared" si="0"/>
        <v>0</v>
      </c>
      <c r="O121" s="226"/>
      <c r="P121" s="226"/>
      <c r="Q121" s="226"/>
      <c r="R121" s="141"/>
      <c r="T121" s="142" t="s">
        <v>5</v>
      </c>
      <c r="U121" s="40" t="s">
        <v>36</v>
      </c>
      <c r="V121" s="143">
        <v>0</v>
      </c>
      <c r="W121" s="143">
        <f t="shared" si="1"/>
        <v>0</v>
      </c>
      <c r="X121" s="143">
        <v>0</v>
      </c>
      <c r="Y121" s="143">
        <f t="shared" si="2"/>
        <v>0</v>
      </c>
      <c r="Z121" s="143">
        <v>0</v>
      </c>
      <c r="AA121" s="144">
        <f t="shared" si="3"/>
        <v>0</v>
      </c>
      <c r="AR121" s="18" t="s">
        <v>311</v>
      </c>
      <c r="AT121" s="18" t="s">
        <v>127</v>
      </c>
      <c r="AU121" s="18" t="s">
        <v>78</v>
      </c>
      <c r="AY121" s="18" t="s">
        <v>126</v>
      </c>
      <c r="BE121" s="145">
        <f t="shared" si="4"/>
        <v>0</v>
      </c>
      <c r="BF121" s="145">
        <f t="shared" si="5"/>
        <v>0</v>
      </c>
      <c r="BG121" s="145">
        <f t="shared" si="6"/>
        <v>0</v>
      </c>
      <c r="BH121" s="145">
        <f t="shared" si="7"/>
        <v>0</v>
      </c>
      <c r="BI121" s="145">
        <f t="shared" si="8"/>
        <v>0</v>
      </c>
      <c r="BJ121" s="18" t="s">
        <v>78</v>
      </c>
      <c r="BK121" s="145">
        <f t="shared" si="9"/>
        <v>0</v>
      </c>
      <c r="BL121" s="18" t="s">
        <v>311</v>
      </c>
      <c r="BM121" s="18" t="s">
        <v>386</v>
      </c>
    </row>
    <row r="122" spans="2:65" s="1" customFormat="1" ht="16.5" customHeight="1">
      <c r="B122" s="136"/>
      <c r="C122" s="137" t="s">
        <v>159</v>
      </c>
      <c r="D122" s="137" t="s">
        <v>127</v>
      </c>
      <c r="E122" s="138" t="s">
        <v>168</v>
      </c>
      <c r="F122" s="199" t="s">
        <v>387</v>
      </c>
      <c r="G122" s="199"/>
      <c r="H122" s="199"/>
      <c r="I122" s="199"/>
      <c r="J122" s="139" t="s">
        <v>241</v>
      </c>
      <c r="K122" s="140">
        <v>1</v>
      </c>
      <c r="L122" s="226"/>
      <c r="M122" s="226"/>
      <c r="N122" s="226">
        <f t="shared" si="0"/>
        <v>0</v>
      </c>
      <c r="O122" s="226"/>
      <c r="P122" s="226"/>
      <c r="Q122" s="226"/>
      <c r="R122" s="141"/>
      <c r="T122" s="142" t="s">
        <v>5</v>
      </c>
      <c r="U122" s="40" t="s">
        <v>36</v>
      </c>
      <c r="V122" s="143">
        <v>0</v>
      </c>
      <c r="W122" s="143">
        <f t="shared" si="1"/>
        <v>0</v>
      </c>
      <c r="X122" s="143">
        <v>0</v>
      </c>
      <c r="Y122" s="143">
        <f t="shared" si="2"/>
        <v>0</v>
      </c>
      <c r="Z122" s="143">
        <v>0</v>
      </c>
      <c r="AA122" s="144">
        <f t="shared" si="3"/>
        <v>0</v>
      </c>
      <c r="AR122" s="18" t="s">
        <v>311</v>
      </c>
      <c r="AT122" s="18" t="s">
        <v>127</v>
      </c>
      <c r="AU122" s="18" t="s">
        <v>78</v>
      </c>
      <c r="AY122" s="18" t="s">
        <v>126</v>
      </c>
      <c r="BE122" s="145">
        <f t="shared" si="4"/>
        <v>0</v>
      </c>
      <c r="BF122" s="145">
        <f t="shared" si="5"/>
        <v>0</v>
      </c>
      <c r="BG122" s="145">
        <f t="shared" si="6"/>
        <v>0</v>
      </c>
      <c r="BH122" s="145">
        <f t="shared" si="7"/>
        <v>0</v>
      </c>
      <c r="BI122" s="145">
        <f t="shared" si="8"/>
        <v>0</v>
      </c>
      <c r="BJ122" s="18" t="s">
        <v>78</v>
      </c>
      <c r="BK122" s="145">
        <f t="shared" si="9"/>
        <v>0</v>
      </c>
      <c r="BL122" s="18" t="s">
        <v>311</v>
      </c>
      <c r="BM122" s="18" t="s">
        <v>388</v>
      </c>
    </row>
    <row r="123" spans="2:65" s="1" customFormat="1" ht="25.5" customHeight="1">
      <c r="B123" s="136"/>
      <c r="C123" s="137" t="s">
        <v>164</v>
      </c>
      <c r="D123" s="137" t="s">
        <v>127</v>
      </c>
      <c r="E123" s="138" t="s">
        <v>173</v>
      </c>
      <c r="F123" s="199" t="s">
        <v>389</v>
      </c>
      <c r="G123" s="199"/>
      <c r="H123" s="199"/>
      <c r="I123" s="199"/>
      <c r="J123" s="139" t="s">
        <v>241</v>
      </c>
      <c r="K123" s="140">
        <v>1</v>
      </c>
      <c r="L123" s="226"/>
      <c r="M123" s="226"/>
      <c r="N123" s="226">
        <f t="shared" si="0"/>
        <v>0</v>
      </c>
      <c r="O123" s="226"/>
      <c r="P123" s="226"/>
      <c r="Q123" s="226"/>
      <c r="R123" s="141"/>
      <c r="T123" s="142" t="s">
        <v>5</v>
      </c>
      <c r="U123" s="40" t="s">
        <v>36</v>
      </c>
      <c r="V123" s="143">
        <v>0</v>
      </c>
      <c r="W123" s="143">
        <f t="shared" si="1"/>
        <v>0</v>
      </c>
      <c r="X123" s="143">
        <v>0</v>
      </c>
      <c r="Y123" s="143">
        <f t="shared" si="2"/>
        <v>0</v>
      </c>
      <c r="Z123" s="143">
        <v>0</v>
      </c>
      <c r="AA123" s="144">
        <f t="shared" si="3"/>
        <v>0</v>
      </c>
      <c r="AR123" s="18" t="s">
        <v>311</v>
      </c>
      <c r="AT123" s="18" t="s">
        <v>127</v>
      </c>
      <c r="AU123" s="18" t="s">
        <v>78</v>
      </c>
      <c r="AY123" s="18" t="s">
        <v>126</v>
      </c>
      <c r="BE123" s="145">
        <f t="shared" si="4"/>
        <v>0</v>
      </c>
      <c r="BF123" s="145">
        <f t="shared" si="5"/>
        <v>0</v>
      </c>
      <c r="BG123" s="145">
        <f t="shared" si="6"/>
        <v>0</v>
      </c>
      <c r="BH123" s="145">
        <f t="shared" si="7"/>
        <v>0</v>
      </c>
      <c r="BI123" s="145">
        <f t="shared" si="8"/>
        <v>0</v>
      </c>
      <c r="BJ123" s="18" t="s">
        <v>78</v>
      </c>
      <c r="BK123" s="145">
        <f t="shared" si="9"/>
        <v>0</v>
      </c>
      <c r="BL123" s="18" t="s">
        <v>311</v>
      </c>
      <c r="BM123" s="18" t="s">
        <v>390</v>
      </c>
    </row>
    <row r="124" spans="2:65" s="1" customFormat="1" ht="25.5" customHeight="1">
      <c r="B124" s="136"/>
      <c r="C124" s="137" t="s">
        <v>168</v>
      </c>
      <c r="D124" s="137" t="s">
        <v>127</v>
      </c>
      <c r="E124" s="138" t="s">
        <v>177</v>
      </c>
      <c r="F124" s="199" t="s">
        <v>391</v>
      </c>
      <c r="G124" s="199"/>
      <c r="H124" s="199"/>
      <c r="I124" s="199"/>
      <c r="J124" s="139" t="s">
        <v>241</v>
      </c>
      <c r="K124" s="140">
        <v>1</v>
      </c>
      <c r="L124" s="226"/>
      <c r="M124" s="226"/>
      <c r="N124" s="226">
        <f t="shared" si="0"/>
        <v>0</v>
      </c>
      <c r="O124" s="226"/>
      <c r="P124" s="226"/>
      <c r="Q124" s="226"/>
      <c r="R124" s="141"/>
      <c r="T124" s="142" t="s">
        <v>5</v>
      </c>
      <c r="U124" s="40" t="s">
        <v>36</v>
      </c>
      <c r="V124" s="143">
        <v>0</v>
      </c>
      <c r="W124" s="143">
        <f t="shared" si="1"/>
        <v>0</v>
      </c>
      <c r="X124" s="143">
        <v>0</v>
      </c>
      <c r="Y124" s="143">
        <f t="shared" si="2"/>
        <v>0</v>
      </c>
      <c r="Z124" s="143">
        <v>0</v>
      </c>
      <c r="AA124" s="144">
        <f t="shared" si="3"/>
        <v>0</v>
      </c>
      <c r="AR124" s="18" t="s">
        <v>311</v>
      </c>
      <c r="AT124" s="18" t="s">
        <v>127</v>
      </c>
      <c r="AU124" s="18" t="s">
        <v>78</v>
      </c>
      <c r="AY124" s="18" t="s">
        <v>126</v>
      </c>
      <c r="BE124" s="145">
        <f t="shared" si="4"/>
        <v>0</v>
      </c>
      <c r="BF124" s="145">
        <f t="shared" si="5"/>
        <v>0</v>
      </c>
      <c r="BG124" s="145">
        <f t="shared" si="6"/>
        <v>0</v>
      </c>
      <c r="BH124" s="145">
        <f t="shared" si="7"/>
        <v>0</v>
      </c>
      <c r="BI124" s="145">
        <f t="shared" si="8"/>
        <v>0</v>
      </c>
      <c r="BJ124" s="18" t="s">
        <v>78</v>
      </c>
      <c r="BK124" s="145">
        <f t="shared" si="9"/>
        <v>0</v>
      </c>
      <c r="BL124" s="18" t="s">
        <v>311</v>
      </c>
      <c r="BM124" s="18" t="s">
        <v>392</v>
      </c>
    </row>
    <row r="125" spans="2:65" s="1" customFormat="1" ht="25.5" customHeight="1">
      <c r="B125" s="136"/>
      <c r="C125" s="137" t="s">
        <v>173</v>
      </c>
      <c r="D125" s="137" t="s">
        <v>127</v>
      </c>
      <c r="E125" s="138" t="s">
        <v>181</v>
      </c>
      <c r="F125" s="199" t="s">
        <v>393</v>
      </c>
      <c r="G125" s="199"/>
      <c r="H125" s="199"/>
      <c r="I125" s="199"/>
      <c r="J125" s="139" t="s">
        <v>241</v>
      </c>
      <c r="K125" s="140">
        <v>2</v>
      </c>
      <c r="L125" s="226"/>
      <c r="M125" s="226"/>
      <c r="N125" s="226">
        <f t="shared" si="0"/>
        <v>0</v>
      </c>
      <c r="O125" s="226"/>
      <c r="P125" s="226"/>
      <c r="Q125" s="226"/>
      <c r="R125" s="141"/>
      <c r="T125" s="142" t="s">
        <v>5</v>
      </c>
      <c r="U125" s="40" t="s">
        <v>36</v>
      </c>
      <c r="V125" s="143">
        <v>0</v>
      </c>
      <c r="W125" s="143">
        <f t="shared" si="1"/>
        <v>0</v>
      </c>
      <c r="X125" s="143">
        <v>0</v>
      </c>
      <c r="Y125" s="143">
        <f t="shared" si="2"/>
        <v>0</v>
      </c>
      <c r="Z125" s="143">
        <v>0</v>
      </c>
      <c r="AA125" s="144">
        <f t="shared" si="3"/>
        <v>0</v>
      </c>
      <c r="AR125" s="18" t="s">
        <v>311</v>
      </c>
      <c r="AT125" s="18" t="s">
        <v>127</v>
      </c>
      <c r="AU125" s="18" t="s">
        <v>78</v>
      </c>
      <c r="AY125" s="18" t="s">
        <v>126</v>
      </c>
      <c r="BE125" s="145">
        <f t="shared" si="4"/>
        <v>0</v>
      </c>
      <c r="BF125" s="145">
        <f t="shared" si="5"/>
        <v>0</v>
      </c>
      <c r="BG125" s="145">
        <f t="shared" si="6"/>
        <v>0</v>
      </c>
      <c r="BH125" s="145">
        <f t="shared" si="7"/>
        <v>0</v>
      </c>
      <c r="BI125" s="145">
        <f t="shared" si="8"/>
        <v>0</v>
      </c>
      <c r="BJ125" s="18" t="s">
        <v>78</v>
      </c>
      <c r="BK125" s="145">
        <f t="shared" si="9"/>
        <v>0</v>
      </c>
      <c r="BL125" s="18" t="s">
        <v>311</v>
      </c>
      <c r="BM125" s="18" t="s">
        <v>394</v>
      </c>
    </row>
    <row r="126" spans="2:65" s="1" customFormat="1" ht="16.5" customHeight="1">
      <c r="B126" s="136"/>
      <c r="C126" s="137" t="s">
        <v>177</v>
      </c>
      <c r="D126" s="137" t="s">
        <v>127</v>
      </c>
      <c r="E126" s="138" t="s">
        <v>185</v>
      </c>
      <c r="F126" s="199" t="s">
        <v>395</v>
      </c>
      <c r="G126" s="199"/>
      <c r="H126" s="199"/>
      <c r="I126" s="199"/>
      <c r="J126" s="139" t="s">
        <v>241</v>
      </c>
      <c r="K126" s="140">
        <v>1</v>
      </c>
      <c r="L126" s="226"/>
      <c r="M126" s="226"/>
      <c r="N126" s="226">
        <f t="shared" si="0"/>
        <v>0</v>
      </c>
      <c r="O126" s="226"/>
      <c r="P126" s="226"/>
      <c r="Q126" s="226"/>
      <c r="R126" s="141"/>
      <c r="T126" s="142" t="s">
        <v>5</v>
      </c>
      <c r="U126" s="40" t="s">
        <v>36</v>
      </c>
      <c r="V126" s="143">
        <v>0</v>
      </c>
      <c r="W126" s="143">
        <f t="shared" si="1"/>
        <v>0</v>
      </c>
      <c r="X126" s="143">
        <v>0</v>
      </c>
      <c r="Y126" s="143">
        <f t="shared" si="2"/>
        <v>0</v>
      </c>
      <c r="Z126" s="143">
        <v>0</v>
      </c>
      <c r="AA126" s="144">
        <f t="shared" si="3"/>
        <v>0</v>
      </c>
      <c r="AR126" s="18" t="s">
        <v>311</v>
      </c>
      <c r="AT126" s="18" t="s">
        <v>127</v>
      </c>
      <c r="AU126" s="18" t="s">
        <v>78</v>
      </c>
      <c r="AY126" s="18" t="s">
        <v>126</v>
      </c>
      <c r="BE126" s="145">
        <f t="shared" si="4"/>
        <v>0</v>
      </c>
      <c r="BF126" s="145">
        <f t="shared" si="5"/>
        <v>0</v>
      </c>
      <c r="BG126" s="145">
        <f t="shared" si="6"/>
        <v>0</v>
      </c>
      <c r="BH126" s="145">
        <f t="shared" si="7"/>
        <v>0</v>
      </c>
      <c r="BI126" s="145">
        <f t="shared" si="8"/>
        <v>0</v>
      </c>
      <c r="BJ126" s="18" t="s">
        <v>78</v>
      </c>
      <c r="BK126" s="145">
        <f t="shared" si="9"/>
        <v>0</v>
      </c>
      <c r="BL126" s="18" t="s">
        <v>311</v>
      </c>
      <c r="BM126" s="18" t="s">
        <v>396</v>
      </c>
    </row>
    <row r="127" spans="2:65" s="1" customFormat="1" ht="25.5" customHeight="1">
      <c r="B127" s="136"/>
      <c r="C127" s="137" t="s">
        <v>181</v>
      </c>
      <c r="D127" s="137" t="s">
        <v>127</v>
      </c>
      <c r="E127" s="138" t="s">
        <v>189</v>
      </c>
      <c r="F127" s="199" t="s">
        <v>397</v>
      </c>
      <c r="G127" s="199"/>
      <c r="H127" s="199"/>
      <c r="I127" s="199"/>
      <c r="J127" s="139" t="s">
        <v>241</v>
      </c>
      <c r="K127" s="140">
        <v>1</v>
      </c>
      <c r="L127" s="226"/>
      <c r="M127" s="226"/>
      <c r="N127" s="226">
        <f t="shared" si="0"/>
        <v>0</v>
      </c>
      <c r="O127" s="226"/>
      <c r="P127" s="226"/>
      <c r="Q127" s="226"/>
      <c r="R127" s="141"/>
      <c r="T127" s="142" t="s">
        <v>5</v>
      </c>
      <c r="U127" s="40" t="s">
        <v>36</v>
      </c>
      <c r="V127" s="143">
        <v>0</v>
      </c>
      <c r="W127" s="143">
        <f t="shared" si="1"/>
        <v>0</v>
      </c>
      <c r="X127" s="143">
        <v>0</v>
      </c>
      <c r="Y127" s="143">
        <f t="shared" si="2"/>
        <v>0</v>
      </c>
      <c r="Z127" s="143">
        <v>0</v>
      </c>
      <c r="AA127" s="144">
        <f t="shared" si="3"/>
        <v>0</v>
      </c>
      <c r="AR127" s="18" t="s">
        <v>311</v>
      </c>
      <c r="AT127" s="18" t="s">
        <v>127</v>
      </c>
      <c r="AU127" s="18" t="s">
        <v>78</v>
      </c>
      <c r="AY127" s="18" t="s">
        <v>126</v>
      </c>
      <c r="BE127" s="145">
        <f t="shared" si="4"/>
        <v>0</v>
      </c>
      <c r="BF127" s="145">
        <f t="shared" si="5"/>
        <v>0</v>
      </c>
      <c r="BG127" s="145">
        <f t="shared" si="6"/>
        <v>0</v>
      </c>
      <c r="BH127" s="145">
        <f t="shared" si="7"/>
        <v>0</v>
      </c>
      <c r="BI127" s="145">
        <f t="shared" si="8"/>
        <v>0</v>
      </c>
      <c r="BJ127" s="18" t="s">
        <v>78</v>
      </c>
      <c r="BK127" s="145">
        <f t="shared" si="9"/>
        <v>0</v>
      </c>
      <c r="BL127" s="18" t="s">
        <v>311</v>
      </c>
      <c r="BM127" s="18" t="s">
        <v>398</v>
      </c>
    </row>
    <row r="128" spans="2:65" s="1" customFormat="1" ht="25.5" customHeight="1">
      <c r="B128" s="136"/>
      <c r="C128" s="137" t="s">
        <v>185</v>
      </c>
      <c r="D128" s="137" t="s">
        <v>127</v>
      </c>
      <c r="E128" s="138" t="s">
        <v>193</v>
      </c>
      <c r="F128" s="199" t="s">
        <v>399</v>
      </c>
      <c r="G128" s="199"/>
      <c r="H128" s="199"/>
      <c r="I128" s="199"/>
      <c r="J128" s="139" t="s">
        <v>241</v>
      </c>
      <c r="K128" s="140">
        <v>1</v>
      </c>
      <c r="L128" s="226"/>
      <c r="M128" s="226"/>
      <c r="N128" s="226">
        <f t="shared" si="0"/>
        <v>0</v>
      </c>
      <c r="O128" s="226"/>
      <c r="P128" s="226"/>
      <c r="Q128" s="226"/>
      <c r="R128" s="141"/>
      <c r="T128" s="142" t="s">
        <v>5</v>
      </c>
      <c r="U128" s="40" t="s">
        <v>36</v>
      </c>
      <c r="V128" s="143">
        <v>0</v>
      </c>
      <c r="W128" s="143">
        <f t="shared" si="1"/>
        <v>0</v>
      </c>
      <c r="X128" s="143">
        <v>0</v>
      </c>
      <c r="Y128" s="143">
        <f t="shared" si="2"/>
        <v>0</v>
      </c>
      <c r="Z128" s="143">
        <v>0</v>
      </c>
      <c r="AA128" s="144">
        <f t="shared" si="3"/>
        <v>0</v>
      </c>
      <c r="AR128" s="18" t="s">
        <v>311</v>
      </c>
      <c r="AT128" s="18" t="s">
        <v>127</v>
      </c>
      <c r="AU128" s="18" t="s">
        <v>78</v>
      </c>
      <c r="AY128" s="18" t="s">
        <v>126</v>
      </c>
      <c r="BE128" s="145">
        <f t="shared" si="4"/>
        <v>0</v>
      </c>
      <c r="BF128" s="145">
        <f t="shared" si="5"/>
        <v>0</v>
      </c>
      <c r="BG128" s="145">
        <f t="shared" si="6"/>
        <v>0</v>
      </c>
      <c r="BH128" s="145">
        <f t="shared" si="7"/>
        <v>0</v>
      </c>
      <c r="BI128" s="145">
        <f t="shared" si="8"/>
        <v>0</v>
      </c>
      <c r="BJ128" s="18" t="s">
        <v>78</v>
      </c>
      <c r="BK128" s="145">
        <f t="shared" si="9"/>
        <v>0</v>
      </c>
      <c r="BL128" s="18" t="s">
        <v>311</v>
      </c>
      <c r="BM128" s="18" t="s">
        <v>400</v>
      </c>
    </row>
    <row r="129" spans="2:65" s="1" customFormat="1" ht="25.5" customHeight="1">
      <c r="B129" s="136"/>
      <c r="C129" s="137" t="s">
        <v>189</v>
      </c>
      <c r="D129" s="137" t="s">
        <v>127</v>
      </c>
      <c r="E129" s="138" t="s">
        <v>201</v>
      </c>
      <c r="F129" s="199" t="s">
        <v>401</v>
      </c>
      <c r="G129" s="199"/>
      <c r="H129" s="199"/>
      <c r="I129" s="199"/>
      <c r="J129" s="139" t="s">
        <v>241</v>
      </c>
      <c r="K129" s="140">
        <v>1</v>
      </c>
      <c r="L129" s="226"/>
      <c r="M129" s="226"/>
      <c r="N129" s="226">
        <f t="shared" si="0"/>
        <v>0</v>
      </c>
      <c r="O129" s="226"/>
      <c r="P129" s="226"/>
      <c r="Q129" s="226"/>
      <c r="R129" s="141"/>
      <c r="T129" s="142" t="s">
        <v>5</v>
      </c>
      <c r="U129" s="150" t="s">
        <v>36</v>
      </c>
      <c r="V129" s="151">
        <v>0</v>
      </c>
      <c r="W129" s="151">
        <f t="shared" si="1"/>
        <v>0</v>
      </c>
      <c r="X129" s="151">
        <v>0</v>
      </c>
      <c r="Y129" s="151">
        <f t="shared" si="2"/>
        <v>0</v>
      </c>
      <c r="Z129" s="151">
        <v>0</v>
      </c>
      <c r="AA129" s="152">
        <f t="shared" si="3"/>
        <v>0</v>
      </c>
      <c r="AR129" s="18" t="s">
        <v>311</v>
      </c>
      <c r="AT129" s="18" t="s">
        <v>127</v>
      </c>
      <c r="AU129" s="18" t="s">
        <v>78</v>
      </c>
      <c r="AY129" s="18" t="s">
        <v>126</v>
      </c>
      <c r="BE129" s="145">
        <f t="shared" si="4"/>
        <v>0</v>
      </c>
      <c r="BF129" s="145">
        <f t="shared" si="5"/>
        <v>0</v>
      </c>
      <c r="BG129" s="145">
        <f t="shared" si="6"/>
        <v>0</v>
      </c>
      <c r="BH129" s="145">
        <f t="shared" si="7"/>
        <v>0</v>
      </c>
      <c r="BI129" s="145">
        <f t="shared" si="8"/>
        <v>0</v>
      </c>
      <c r="BJ129" s="18" t="s">
        <v>78</v>
      </c>
      <c r="BK129" s="145">
        <f t="shared" si="9"/>
        <v>0</v>
      </c>
      <c r="BL129" s="18" t="s">
        <v>311</v>
      </c>
      <c r="BM129" s="18" t="s">
        <v>402</v>
      </c>
    </row>
    <row r="130" spans="2:65" s="1" customFormat="1" ht="6.95" customHeight="1">
      <c r="B130" s="55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7"/>
    </row>
  </sheetData>
  <mergeCells count="103">
    <mergeCell ref="F123:I123"/>
    <mergeCell ref="F125:I125"/>
    <mergeCell ref="L123:M123"/>
    <mergeCell ref="N123:Q123"/>
    <mergeCell ref="F124:I124"/>
    <mergeCell ref="L124:M124"/>
    <mergeCell ref="N124:Q124"/>
    <mergeCell ref="L125:M125"/>
    <mergeCell ref="N125:Q125"/>
    <mergeCell ref="F120:I120"/>
    <mergeCell ref="F122:I122"/>
    <mergeCell ref="L120:M120"/>
    <mergeCell ref="N120:Q120"/>
    <mergeCell ref="F121:I121"/>
    <mergeCell ref="L121:M121"/>
    <mergeCell ref="N121:Q121"/>
    <mergeCell ref="L122:M122"/>
    <mergeCell ref="N122:Q122"/>
    <mergeCell ref="F117:I117"/>
    <mergeCell ref="F119:I119"/>
    <mergeCell ref="F118:I118"/>
    <mergeCell ref="L117:M117"/>
    <mergeCell ref="N117:Q117"/>
    <mergeCell ref="L118:M118"/>
    <mergeCell ref="N118:Q118"/>
    <mergeCell ref="L119:M119"/>
    <mergeCell ref="N119:Q119"/>
    <mergeCell ref="M108:Q108"/>
    <mergeCell ref="F110:I110"/>
    <mergeCell ref="L110:M110"/>
    <mergeCell ref="N110:Q110"/>
    <mergeCell ref="N111:Q111"/>
    <mergeCell ref="N112:Q112"/>
    <mergeCell ref="N113:Q113"/>
    <mergeCell ref="F114:I114"/>
    <mergeCell ref="F116:I116"/>
    <mergeCell ref="L114:M114"/>
    <mergeCell ref="N114:Q114"/>
    <mergeCell ref="F115:I115"/>
    <mergeCell ref="L115:M115"/>
    <mergeCell ref="N115:Q115"/>
    <mergeCell ref="L116:M116"/>
    <mergeCell ref="N116:Q116"/>
    <mergeCell ref="N89:Q89"/>
    <mergeCell ref="N90:Q90"/>
    <mergeCell ref="N92:Q92"/>
    <mergeCell ref="L94:Q94"/>
    <mergeCell ref="C100:Q100"/>
    <mergeCell ref="M105:P105"/>
    <mergeCell ref="F102:P102"/>
    <mergeCell ref="F103:P103"/>
    <mergeCell ref="M107:Q107"/>
    <mergeCell ref="C76:Q76"/>
    <mergeCell ref="F79:P79"/>
    <mergeCell ref="F78:P78"/>
    <mergeCell ref="M81:P81"/>
    <mergeCell ref="M83:Q83"/>
    <mergeCell ref="M84:Q84"/>
    <mergeCell ref="C86:G86"/>
    <mergeCell ref="N86:Q86"/>
    <mergeCell ref="N88:Q88"/>
    <mergeCell ref="H1:K1"/>
    <mergeCell ref="S2:AC2"/>
    <mergeCell ref="M27:P27"/>
    <mergeCell ref="M30:P30"/>
    <mergeCell ref="M28:P28"/>
    <mergeCell ref="H32:J32"/>
    <mergeCell ref="M32:P32"/>
    <mergeCell ref="H33:J33"/>
    <mergeCell ref="M33:P33"/>
    <mergeCell ref="F129:I129"/>
    <mergeCell ref="L129:M129"/>
    <mergeCell ref="N129:Q129"/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H34:J34"/>
    <mergeCell ref="M34:P34"/>
    <mergeCell ref="H35:J35"/>
    <mergeCell ref="M35:P35"/>
    <mergeCell ref="H36:J36"/>
    <mergeCell ref="M36:P36"/>
    <mergeCell ref="L38:P38"/>
    <mergeCell ref="F128:I128"/>
    <mergeCell ref="F126:I126"/>
    <mergeCell ref="L126:M126"/>
    <mergeCell ref="N126:Q126"/>
    <mergeCell ref="F127:I127"/>
    <mergeCell ref="L127:M127"/>
    <mergeCell ref="N127:Q127"/>
    <mergeCell ref="L128:M128"/>
    <mergeCell ref="N128:Q128"/>
  </mergeCells>
  <hyperlinks>
    <hyperlink ref="F1:G1" location="C2" display="1) Krycí list rozpočtu"/>
    <hyperlink ref="H1:K1" location="C86" display="2) Rekapitulácia rozpočtu"/>
    <hyperlink ref="L1" location="C110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45"/>
  <sheetViews>
    <sheetView showGridLines="0" workbookViewId="0">
      <pane ySplit="1" topLeftCell="A2" activePane="bottomLeft" state="frozen"/>
      <selection pane="bottomLeft" activeCell="AE139" sqref="AE139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00"/>
      <c r="B1" s="11"/>
      <c r="C1" s="11"/>
      <c r="D1" s="12" t="s">
        <v>1</v>
      </c>
      <c r="E1" s="11"/>
      <c r="F1" s="13" t="s">
        <v>89</v>
      </c>
      <c r="G1" s="13"/>
      <c r="H1" s="207" t="s">
        <v>90</v>
      </c>
      <c r="I1" s="207"/>
      <c r="J1" s="207"/>
      <c r="K1" s="207"/>
      <c r="L1" s="13" t="s">
        <v>91</v>
      </c>
      <c r="M1" s="11"/>
      <c r="N1" s="11"/>
      <c r="O1" s="12" t="s">
        <v>92</v>
      </c>
      <c r="P1" s="11"/>
      <c r="Q1" s="11"/>
      <c r="R1" s="11"/>
      <c r="S1" s="13" t="s">
        <v>93</v>
      </c>
      <c r="T1" s="13"/>
      <c r="U1" s="100"/>
      <c r="V1" s="100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161" t="s">
        <v>7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S2" s="169" t="s">
        <v>8</v>
      </c>
      <c r="T2" s="170"/>
      <c r="U2" s="170"/>
      <c r="V2" s="170"/>
      <c r="W2" s="170"/>
      <c r="X2" s="170"/>
      <c r="Y2" s="170"/>
      <c r="Z2" s="170"/>
      <c r="AA2" s="170"/>
      <c r="AB2" s="170"/>
      <c r="AC2" s="170"/>
      <c r="AT2" s="18" t="s">
        <v>84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69</v>
      </c>
    </row>
    <row r="4" spans="1:66" ht="36.950000000000003" customHeight="1">
      <c r="B4" s="22"/>
      <c r="C4" s="163" t="s">
        <v>94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23"/>
      <c r="T4" s="17" t="s">
        <v>12</v>
      </c>
      <c r="AT4" s="18" t="s">
        <v>6</v>
      </c>
    </row>
    <row r="5" spans="1:66" ht="6.95" customHeight="1">
      <c r="B5" s="22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3"/>
    </row>
    <row r="6" spans="1:66" ht="25.35" customHeight="1">
      <c r="B6" s="22"/>
      <c r="C6" s="24"/>
      <c r="D6" s="28" t="s">
        <v>15</v>
      </c>
      <c r="E6" s="24"/>
      <c r="F6" s="200" t="str">
        <f>'Rekapitulácia stavby'!K6</f>
        <v>Rozšírenie stokovej siete v obci Červený Kláštor – lokalita Kvašné lúky a Rybníky – 2. časť</v>
      </c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4"/>
      <c r="R6" s="23"/>
    </row>
    <row r="7" spans="1:66" s="1" customFormat="1" ht="32.85" customHeight="1">
      <c r="B7" s="31"/>
      <c r="C7" s="32"/>
      <c r="D7" s="27" t="s">
        <v>95</v>
      </c>
      <c r="E7" s="32"/>
      <c r="F7" s="167" t="s">
        <v>403</v>
      </c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32"/>
      <c r="R7" s="33"/>
    </row>
    <row r="8" spans="1:66" s="1" customFormat="1" ht="14.45" customHeight="1">
      <c r="B8" s="31"/>
      <c r="C8" s="32"/>
      <c r="D8" s="28" t="s">
        <v>16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17</v>
      </c>
      <c r="N8" s="32"/>
      <c r="O8" s="26" t="s">
        <v>5</v>
      </c>
      <c r="P8" s="32"/>
      <c r="Q8" s="32"/>
      <c r="R8" s="33"/>
    </row>
    <row r="9" spans="1:66" s="1" customFormat="1" ht="14.45" customHeight="1">
      <c r="B9" s="31"/>
      <c r="C9" s="32"/>
      <c r="D9" s="28" t="s">
        <v>18</v>
      </c>
      <c r="E9" s="32"/>
      <c r="F9" s="26" t="s">
        <v>19</v>
      </c>
      <c r="G9" s="32"/>
      <c r="H9" s="32"/>
      <c r="I9" s="32"/>
      <c r="J9" s="32"/>
      <c r="K9" s="32"/>
      <c r="L9" s="32"/>
      <c r="M9" s="28" t="s">
        <v>20</v>
      </c>
      <c r="N9" s="32"/>
      <c r="O9" s="188" t="str">
        <f>'Rekapitulácia stavby'!AN8</f>
        <v>vyplní uchádzač</v>
      </c>
      <c r="P9" s="188"/>
      <c r="Q9" s="32"/>
      <c r="R9" s="33"/>
    </row>
    <row r="10" spans="1:66" s="1" customFormat="1" ht="10.9" customHeight="1">
      <c r="B10" s="31"/>
      <c r="C10" s="32"/>
      <c r="D10" s="32"/>
      <c r="E10" s="32" t="str">
        <f>'Rekapitulácia stavby'!K8</f>
        <v>Červený Kláštor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>
      <c r="B11" s="31"/>
      <c r="C11" s="32"/>
      <c r="D11" s="28" t="s">
        <v>21</v>
      </c>
      <c r="E11" s="32"/>
      <c r="F11" s="32"/>
      <c r="G11" s="32"/>
      <c r="H11" s="32"/>
      <c r="I11" s="32"/>
      <c r="J11" s="32"/>
      <c r="K11" s="32"/>
      <c r="L11" s="32"/>
      <c r="M11" s="28" t="s">
        <v>22</v>
      </c>
      <c r="N11" s="32"/>
      <c r="O11" s="165" t="s">
        <v>5</v>
      </c>
      <c r="P11" s="165"/>
      <c r="Q11" s="32"/>
      <c r="R11" s="33"/>
    </row>
    <row r="12" spans="1:66" s="1" customFormat="1" ht="18" customHeight="1">
      <c r="B12" s="31"/>
      <c r="C12" s="32"/>
      <c r="D12" s="32"/>
      <c r="E12" s="26" t="s">
        <v>404</v>
      </c>
      <c r="F12" s="32"/>
      <c r="G12" s="32"/>
      <c r="H12" s="32"/>
      <c r="I12" s="32"/>
      <c r="J12" s="32"/>
      <c r="K12" s="32"/>
      <c r="L12" s="32"/>
      <c r="M12" s="28" t="s">
        <v>24</v>
      </c>
      <c r="N12" s="32"/>
      <c r="O12" s="165" t="s">
        <v>5</v>
      </c>
      <c r="P12" s="165"/>
      <c r="Q12" s="32"/>
      <c r="R12" s="33"/>
    </row>
    <row r="13" spans="1:66" s="1" customFormat="1" ht="6.95" customHeight="1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>
      <c r="B14" s="31"/>
      <c r="C14" s="32"/>
      <c r="D14" s="28" t="s">
        <v>25</v>
      </c>
      <c r="E14" s="32"/>
      <c r="F14" s="32"/>
      <c r="G14" s="32"/>
      <c r="H14" s="32"/>
      <c r="I14" s="32"/>
      <c r="J14" s="32"/>
      <c r="K14" s="32"/>
      <c r="L14" s="32"/>
      <c r="M14" s="28" t="s">
        <v>22</v>
      </c>
      <c r="N14" s="32"/>
      <c r="O14" s="165" t="str">
        <f>'Rekapitulácia stavby'!AN13</f>
        <v>vyplní uchádzač</v>
      </c>
      <c r="P14" s="165"/>
      <c r="Q14" s="32"/>
      <c r="R14" s="33"/>
    </row>
    <row r="15" spans="1:66" s="1" customFormat="1" ht="18" customHeight="1">
      <c r="B15" s="31"/>
      <c r="C15" s="32"/>
      <c r="D15" s="32"/>
      <c r="E15" s="26" t="str">
        <f>'Rekapitulácia stavby'!E14</f>
        <v>vyplní uchádzač</v>
      </c>
      <c r="F15" s="32"/>
      <c r="G15" s="32"/>
      <c r="H15" s="32"/>
      <c r="I15" s="32"/>
      <c r="J15" s="32"/>
      <c r="K15" s="32"/>
      <c r="L15" s="32"/>
      <c r="M15" s="28" t="s">
        <v>24</v>
      </c>
      <c r="N15" s="32"/>
      <c r="O15" s="165" t="str">
        <f>'Rekapitulácia stavby'!AN14</f>
        <v>vyplní uchádzač</v>
      </c>
      <c r="P15" s="165"/>
      <c r="Q15" s="32"/>
      <c r="R15" s="33"/>
    </row>
    <row r="16" spans="1:66" s="1" customFormat="1" ht="6.95" customHeight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>
      <c r="B17" s="31"/>
      <c r="C17" s="32"/>
      <c r="D17" s="28" t="s">
        <v>27</v>
      </c>
      <c r="E17" s="32"/>
      <c r="F17" s="32"/>
      <c r="G17" s="32"/>
      <c r="H17" s="32"/>
      <c r="I17" s="32"/>
      <c r="J17" s="32"/>
      <c r="K17" s="32"/>
      <c r="L17" s="32"/>
      <c r="M17" s="28" t="s">
        <v>22</v>
      </c>
      <c r="N17" s="32"/>
      <c r="O17" s="165">
        <f>IF('Rekapitulácia stavby'!AN16="","",'Rekapitulácia stavby'!AN16)</f>
        <v>31677550</v>
      </c>
      <c r="P17" s="165"/>
      <c r="Q17" s="32"/>
      <c r="R17" s="33"/>
    </row>
    <row r="18" spans="2:18" s="1" customFormat="1" ht="18" customHeight="1">
      <c r="B18" s="31"/>
      <c r="C18" s="32"/>
      <c r="D18" s="32"/>
      <c r="E18" s="26" t="str">
        <f>IF('Rekapitulácia stavby'!E17="","",'Rekapitulácia stavby'!E17)</f>
        <v>PROX T.E.C. Poprad, spol s r.o.</v>
      </c>
      <c r="F18" s="32"/>
      <c r="G18" s="32"/>
      <c r="H18" s="32"/>
      <c r="I18" s="32"/>
      <c r="J18" s="32"/>
      <c r="K18" s="32"/>
      <c r="L18" s="32"/>
      <c r="M18" s="28" t="s">
        <v>24</v>
      </c>
      <c r="N18" s="32"/>
      <c r="O18" s="165" t="str">
        <f>IF('Rekapitulácia stavby'!AN17="","",'Rekapitulácia stavby'!AN17)</f>
        <v>SK2020513891</v>
      </c>
      <c r="P18" s="165"/>
      <c r="Q18" s="32"/>
      <c r="R18" s="33"/>
    </row>
    <row r="19" spans="2:18" s="1" customFormat="1" ht="6.95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>
      <c r="B20" s="31"/>
      <c r="C20" s="32"/>
      <c r="D20" s="28" t="s">
        <v>28</v>
      </c>
      <c r="E20" s="32"/>
      <c r="F20" s="32"/>
      <c r="G20" s="32"/>
      <c r="H20" s="32"/>
      <c r="I20" s="32"/>
      <c r="J20" s="32"/>
      <c r="K20" s="32"/>
      <c r="L20" s="32"/>
      <c r="M20" s="28" t="s">
        <v>22</v>
      </c>
      <c r="N20" s="32"/>
      <c r="O20" s="165" t="str">
        <f>IF('Rekapitulácia stavby'!AN19="","",'Rekapitulácia stavby'!AN19)</f>
        <v/>
      </c>
      <c r="P20" s="165"/>
      <c r="Q20" s="32"/>
      <c r="R20" s="33"/>
    </row>
    <row r="21" spans="2:18" s="1" customFormat="1" ht="18" customHeight="1">
      <c r="B21" s="31"/>
      <c r="C21" s="32"/>
      <c r="D21" s="32"/>
      <c r="E21" s="26" t="str">
        <f>IF('Rekapitulácia stavby'!E20="","",'Rekapitulácia stavby'!E20)</f>
        <v>Ing. Boris Tužinský</v>
      </c>
      <c r="F21" s="32"/>
      <c r="G21" s="32"/>
      <c r="H21" s="32"/>
      <c r="I21" s="32"/>
      <c r="J21" s="32"/>
      <c r="K21" s="32"/>
      <c r="L21" s="32"/>
      <c r="M21" s="28" t="s">
        <v>24</v>
      </c>
      <c r="N21" s="32"/>
      <c r="O21" s="165" t="str">
        <f>IF('Rekapitulácia stavby'!AN20="","",'Rekapitulácia stavby'!AN20)</f>
        <v/>
      </c>
      <c r="P21" s="165"/>
      <c r="Q21" s="32"/>
      <c r="R21" s="33"/>
    </row>
    <row r="22" spans="2:18" s="1" customFormat="1" ht="6.95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>
      <c r="B23" s="31"/>
      <c r="C23" s="32"/>
      <c r="D23" s="28" t="s">
        <v>29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16.5" customHeight="1">
      <c r="B24" s="31"/>
      <c r="C24" s="32"/>
      <c r="D24" s="32"/>
      <c r="E24" s="173" t="s">
        <v>5</v>
      </c>
      <c r="F24" s="173"/>
      <c r="G24" s="173"/>
      <c r="H24" s="173"/>
      <c r="I24" s="173"/>
      <c r="J24" s="173"/>
      <c r="K24" s="173"/>
      <c r="L24" s="173"/>
      <c r="M24" s="32"/>
      <c r="N24" s="32"/>
      <c r="O24" s="32"/>
      <c r="P24" s="32"/>
      <c r="Q24" s="32"/>
      <c r="R24" s="33"/>
    </row>
    <row r="25" spans="2:18" s="1" customFormat="1" ht="6.95" customHeight="1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>
      <c r="B27" s="31"/>
      <c r="C27" s="32"/>
      <c r="D27" s="101" t="s">
        <v>97</v>
      </c>
      <c r="E27" s="32"/>
      <c r="F27" s="32"/>
      <c r="G27" s="32"/>
      <c r="H27" s="32"/>
      <c r="I27" s="32"/>
      <c r="J27" s="32"/>
      <c r="K27" s="32"/>
      <c r="L27" s="32"/>
      <c r="M27" s="174">
        <f>N88</f>
        <v>0</v>
      </c>
      <c r="N27" s="174"/>
      <c r="O27" s="174"/>
      <c r="P27" s="174"/>
      <c r="Q27" s="32"/>
      <c r="R27" s="33"/>
    </row>
    <row r="28" spans="2:18" s="1" customFormat="1" ht="14.45" customHeight="1">
      <c r="B28" s="31"/>
      <c r="C28" s="32"/>
      <c r="D28" s="30" t="s">
        <v>98</v>
      </c>
      <c r="E28" s="32"/>
      <c r="F28" s="32"/>
      <c r="G28" s="32"/>
      <c r="H28" s="32"/>
      <c r="I28" s="32"/>
      <c r="J28" s="32"/>
      <c r="K28" s="32"/>
      <c r="L28" s="32"/>
      <c r="M28" s="174">
        <f>N96</f>
        <v>0</v>
      </c>
      <c r="N28" s="174"/>
      <c r="O28" s="174"/>
      <c r="P28" s="174"/>
      <c r="Q28" s="32"/>
      <c r="R28" s="33"/>
    </row>
    <row r="29" spans="2:18" s="1" customFormat="1" ht="6.95" customHeight="1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>
      <c r="B30" s="31"/>
      <c r="C30" s="32"/>
      <c r="D30" s="102" t="s">
        <v>32</v>
      </c>
      <c r="E30" s="32"/>
      <c r="F30" s="32"/>
      <c r="G30" s="32"/>
      <c r="H30" s="32"/>
      <c r="I30" s="32"/>
      <c r="J30" s="32"/>
      <c r="K30" s="32"/>
      <c r="L30" s="32"/>
      <c r="M30" s="208">
        <f>ROUND(M27+M28,2)</f>
        <v>0</v>
      </c>
      <c r="N30" s="202"/>
      <c r="O30" s="202"/>
      <c r="P30" s="202"/>
      <c r="Q30" s="32"/>
      <c r="R30" s="33"/>
    </row>
    <row r="31" spans="2:18" s="1" customFormat="1" ht="6.95" customHeight="1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>
      <c r="B32" s="31"/>
      <c r="C32" s="32"/>
      <c r="D32" s="38" t="s">
        <v>33</v>
      </c>
      <c r="E32" s="38" t="s">
        <v>34</v>
      </c>
      <c r="F32" s="39">
        <v>0.2</v>
      </c>
      <c r="G32" s="103" t="s">
        <v>35</v>
      </c>
      <c r="H32" s="204">
        <f>ROUND((SUM(BE96:BE97)+SUM(BE115:BE144)), 2)</f>
        <v>0</v>
      </c>
      <c r="I32" s="202"/>
      <c r="J32" s="202"/>
      <c r="K32" s="32"/>
      <c r="L32" s="32"/>
      <c r="M32" s="204">
        <f>ROUND(ROUND((SUM(BE96:BE97)+SUM(BE115:BE144)), 2)*F32, 2)</f>
        <v>0</v>
      </c>
      <c r="N32" s="202"/>
      <c r="O32" s="202"/>
      <c r="P32" s="202"/>
      <c r="Q32" s="32"/>
      <c r="R32" s="33"/>
    </row>
    <row r="33" spans="2:18" s="1" customFormat="1" ht="14.45" customHeight="1">
      <c r="B33" s="31"/>
      <c r="C33" s="32"/>
      <c r="D33" s="32"/>
      <c r="E33" s="38" t="s">
        <v>36</v>
      </c>
      <c r="F33" s="39">
        <v>0.2</v>
      </c>
      <c r="G33" s="103" t="s">
        <v>35</v>
      </c>
      <c r="H33" s="204">
        <f>ROUND((SUM(BF96:BF97)+SUM(BF115:BF144)), 2)</f>
        <v>0</v>
      </c>
      <c r="I33" s="202"/>
      <c r="J33" s="202"/>
      <c r="K33" s="32"/>
      <c r="L33" s="32"/>
      <c r="M33" s="204">
        <f>ROUND(ROUND((SUM(BF96:BF97)+SUM(BF115:BF144)), 2)*F33, 2)</f>
        <v>0</v>
      </c>
      <c r="N33" s="202"/>
      <c r="O33" s="202"/>
      <c r="P33" s="202"/>
      <c r="Q33" s="32"/>
      <c r="R33" s="33"/>
    </row>
    <row r="34" spans="2:18" s="1" customFormat="1" ht="14.45" hidden="1" customHeight="1">
      <c r="B34" s="31"/>
      <c r="C34" s="32"/>
      <c r="D34" s="32"/>
      <c r="E34" s="38" t="s">
        <v>37</v>
      </c>
      <c r="F34" s="39">
        <v>0.2</v>
      </c>
      <c r="G34" s="103" t="s">
        <v>35</v>
      </c>
      <c r="H34" s="204">
        <f>ROUND((SUM(BG96:BG97)+SUM(BG115:BG144)), 2)</f>
        <v>0</v>
      </c>
      <c r="I34" s="202"/>
      <c r="J34" s="202"/>
      <c r="K34" s="32"/>
      <c r="L34" s="32"/>
      <c r="M34" s="204">
        <v>0</v>
      </c>
      <c r="N34" s="202"/>
      <c r="O34" s="202"/>
      <c r="P34" s="202"/>
      <c r="Q34" s="32"/>
      <c r="R34" s="33"/>
    </row>
    <row r="35" spans="2:18" s="1" customFormat="1" ht="14.45" hidden="1" customHeight="1">
      <c r="B35" s="31"/>
      <c r="C35" s="32"/>
      <c r="D35" s="32"/>
      <c r="E35" s="38" t="s">
        <v>38</v>
      </c>
      <c r="F35" s="39">
        <v>0.2</v>
      </c>
      <c r="G35" s="103" t="s">
        <v>35</v>
      </c>
      <c r="H35" s="204">
        <f>ROUND((SUM(BH96:BH97)+SUM(BH115:BH144)), 2)</f>
        <v>0</v>
      </c>
      <c r="I35" s="202"/>
      <c r="J35" s="202"/>
      <c r="K35" s="32"/>
      <c r="L35" s="32"/>
      <c r="M35" s="204">
        <v>0</v>
      </c>
      <c r="N35" s="202"/>
      <c r="O35" s="202"/>
      <c r="P35" s="202"/>
      <c r="Q35" s="32"/>
      <c r="R35" s="33"/>
    </row>
    <row r="36" spans="2:18" s="1" customFormat="1" ht="14.45" hidden="1" customHeight="1">
      <c r="B36" s="31"/>
      <c r="C36" s="32"/>
      <c r="D36" s="32"/>
      <c r="E36" s="38" t="s">
        <v>39</v>
      </c>
      <c r="F36" s="39">
        <v>0</v>
      </c>
      <c r="G36" s="103" t="s">
        <v>35</v>
      </c>
      <c r="H36" s="204">
        <f>ROUND((SUM(BI96:BI97)+SUM(BI115:BI144)), 2)</f>
        <v>0</v>
      </c>
      <c r="I36" s="202"/>
      <c r="J36" s="202"/>
      <c r="K36" s="32"/>
      <c r="L36" s="32"/>
      <c r="M36" s="204">
        <v>0</v>
      </c>
      <c r="N36" s="202"/>
      <c r="O36" s="202"/>
      <c r="P36" s="202"/>
      <c r="Q36" s="32"/>
      <c r="R36" s="33"/>
    </row>
    <row r="37" spans="2:18" s="1" customFormat="1" ht="6.95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>
      <c r="B38" s="31"/>
      <c r="C38" s="99"/>
      <c r="D38" s="104" t="s">
        <v>40</v>
      </c>
      <c r="E38" s="70"/>
      <c r="F38" s="70"/>
      <c r="G38" s="105" t="s">
        <v>41</v>
      </c>
      <c r="H38" s="106" t="s">
        <v>42</v>
      </c>
      <c r="I38" s="70"/>
      <c r="J38" s="70"/>
      <c r="K38" s="70"/>
      <c r="L38" s="205">
        <f>SUM(M30:M36)</f>
        <v>0</v>
      </c>
      <c r="M38" s="205"/>
      <c r="N38" s="205"/>
      <c r="O38" s="205"/>
      <c r="P38" s="206"/>
      <c r="Q38" s="99"/>
      <c r="R38" s="33"/>
    </row>
    <row r="39" spans="2:18" s="1" customFormat="1" ht="14.45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3"/>
    </row>
    <row r="42" spans="2:18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3"/>
    </row>
    <row r="43" spans="2:18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3"/>
    </row>
    <row r="44" spans="2:18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3"/>
    </row>
    <row r="45" spans="2:18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3"/>
    </row>
    <row r="46" spans="2:18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3"/>
    </row>
    <row r="47" spans="2:18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3"/>
    </row>
    <row r="48" spans="2:18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3"/>
    </row>
    <row r="49" spans="2:18">
      <c r="B49" s="22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3"/>
    </row>
    <row r="50" spans="2:18" s="1" customFormat="1" ht="15">
      <c r="B50" s="31"/>
      <c r="C50" s="32"/>
      <c r="D50" s="46" t="s">
        <v>43</v>
      </c>
      <c r="E50" s="47"/>
      <c r="F50" s="47"/>
      <c r="G50" s="47"/>
      <c r="H50" s="48"/>
      <c r="I50" s="32"/>
      <c r="J50" s="46" t="s">
        <v>44</v>
      </c>
      <c r="K50" s="47"/>
      <c r="L50" s="47"/>
      <c r="M50" s="47"/>
      <c r="N50" s="47"/>
      <c r="O50" s="47"/>
      <c r="P50" s="48"/>
      <c r="Q50" s="32"/>
      <c r="R50" s="33"/>
    </row>
    <row r="51" spans="2:18">
      <c r="B51" s="22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3"/>
    </row>
    <row r="52" spans="2:18">
      <c r="B52" s="22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3"/>
    </row>
    <row r="53" spans="2:18">
      <c r="B53" s="22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3"/>
    </row>
    <row r="54" spans="2:18">
      <c r="B54" s="22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3"/>
    </row>
    <row r="55" spans="2:18">
      <c r="B55" s="22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3"/>
    </row>
    <row r="56" spans="2:18">
      <c r="B56" s="22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3"/>
    </row>
    <row r="57" spans="2:18">
      <c r="B57" s="22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3"/>
    </row>
    <row r="58" spans="2:18">
      <c r="B58" s="22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3"/>
    </row>
    <row r="59" spans="2:18" s="1" customFormat="1" ht="15">
      <c r="B59" s="31"/>
      <c r="C59" s="32"/>
      <c r="D59" s="51" t="s">
        <v>45</v>
      </c>
      <c r="E59" s="52"/>
      <c r="F59" s="52"/>
      <c r="G59" s="53" t="s">
        <v>46</v>
      </c>
      <c r="H59" s="54"/>
      <c r="I59" s="32"/>
      <c r="J59" s="51" t="s">
        <v>45</v>
      </c>
      <c r="K59" s="52"/>
      <c r="L59" s="52"/>
      <c r="M59" s="52"/>
      <c r="N59" s="53" t="s">
        <v>46</v>
      </c>
      <c r="O59" s="52"/>
      <c r="P59" s="54"/>
      <c r="Q59" s="32"/>
      <c r="R59" s="33"/>
    </row>
    <row r="60" spans="2:18">
      <c r="B60" s="22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3"/>
    </row>
    <row r="61" spans="2:18" s="1" customFormat="1" ht="15">
      <c r="B61" s="31"/>
      <c r="C61" s="32"/>
      <c r="D61" s="46" t="s">
        <v>47</v>
      </c>
      <c r="E61" s="47"/>
      <c r="F61" s="47"/>
      <c r="G61" s="47"/>
      <c r="H61" s="48"/>
      <c r="I61" s="32"/>
      <c r="J61" s="46" t="s">
        <v>48</v>
      </c>
      <c r="K61" s="47"/>
      <c r="L61" s="47"/>
      <c r="M61" s="47"/>
      <c r="N61" s="47"/>
      <c r="O61" s="47"/>
      <c r="P61" s="48"/>
      <c r="Q61" s="32"/>
      <c r="R61" s="33"/>
    </row>
    <row r="62" spans="2:18">
      <c r="B62" s="22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3"/>
    </row>
    <row r="63" spans="2:18">
      <c r="B63" s="22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3"/>
    </row>
    <row r="64" spans="2:18">
      <c r="B64" s="22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3"/>
    </row>
    <row r="65" spans="2:18">
      <c r="B65" s="22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3"/>
    </row>
    <row r="66" spans="2:18">
      <c r="B66" s="22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3"/>
    </row>
    <row r="67" spans="2:18">
      <c r="B67" s="22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3"/>
    </row>
    <row r="68" spans="2:18">
      <c r="B68" s="22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3"/>
    </row>
    <row r="69" spans="2:18">
      <c r="B69" s="22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3"/>
    </row>
    <row r="70" spans="2:18" s="1" customFormat="1" ht="15">
      <c r="B70" s="31"/>
      <c r="C70" s="32"/>
      <c r="D70" s="51" t="s">
        <v>45</v>
      </c>
      <c r="E70" s="52"/>
      <c r="F70" s="52"/>
      <c r="G70" s="53" t="s">
        <v>46</v>
      </c>
      <c r="H70" s="54"/>
      <c r="I70" s="32"/>
      <c r="J70" s="51" t="s">
        <v>45</v>
      </c>
      <c r="K70" s="52"/>
      <c r="L70" s="52"/>
      <c r="M70" s="52"/>
      <c r="N70" s="53" t="s">
        <v>46</v>
      </c>
      <c r="O70" s="52"/>
      <c r="P70" s="54"/>
      <c r="Q70" s="32"/>
      <c r="R70" s="33"/>
    </row>
    <row r="71" spans="2:18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>
      <c r="B76" s="31"/>
      <c r="C76" s="163" t="s">
        <v>99</v>
      </c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33"/>
    </row>
    <row r="77" spans="2:18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>
      <c r="B78" s="31"/>
      <c r="C78" s="28" t="s">
        <v>15</v>
      </c>
      <c r="D78" s="32"/>
      <c r="E78" s="32"/>
      <c r="F78" s="200" t="str">
        <f>F6</f>
        <v>Rozšírenie stokovej siete v obci Červený Kláštor – lokalita Kvašné lúky a Rybníky – 2. časť</v>
      </c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32"/>
      <c r="R78" s="33"/>
    </row>
    <row r="79" spans="2:18" s="1" customFormat="1" ht="36.950000000000003" customHeight="1">
      <c r="B79" s="31"/>
      <c r="C79" s="65" t="s">
        <v>95</v>
      </c>
      <c r="D79" s="32"/>
      <c r="E79" s="32"/>
      <c r="F79" s="182" t="str">
        <f>F7</f>
        <v>4 - SO 01.1 NN prípojka k čerpacej stanici</v>
      </c>
      <c r="G79" s="202"/>
      <c r="H79" s="202"/>
      <c r="I79" s="202"/>
      <c r="J79" s="202"/>
      <c r="K79" s="202"/>
      <c r="L79" s="202"/>
      <c r="M79" s="202"/>
      <c r="N79" s="202"/>
      <c r="O79" s="202"/>
      <c r="P79" s="202"/>
      <c r="Q79" s="32"/>
      <c r="R79" s="33"/>
    </row>
    <row r="80" spans="2:18" s="1" customFormat="1" ht="6.95" customHeight="1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>
      <c r="B81" s="31"/>
      <c r="C81" s="28" t="s">
        <v>18</v>
      </c>
      <c r="D81" s="32"/>
      <c r="E81" s="32"/>
      <c r="F81" s="26" t="str">
        <f>'Rekapitulácia stavby'!K8</f>
        <v>Červený Kláštor</v>
      </c>
      <c r="G81" s="32"/>
      <c r="H81" s="32"/>
      <c r="I81" s="32"/>
      <c r="J81" s="32"/>
      <c r="K81" s="28" t="s">
        <v>20</v>
      </c>
      <c r="L81" s="32"/>
      <c r="M81" s="188" t="str">
        <f>IF(O9="","",O9)</f>
        <v>vyplní uchádzač</v>
      </c>
      <c r="N81" s="188"/>
      <c r="O81" s="188"/>
      <c r="P81" s="188"/>
      <c r="Q81" s="32"/>
      <c r="R81" s="33"/>
    </row>
    <row r="82" spans="2:47" s="1" customFormat="1" ht="6.95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5">
      <c r="B83" s="31"/>
      <c r="C83" s="28" t="s">
        <v>21</v>
      </c>
      <c r="D83" s="32"/>
      <c r="E83" s="32"/>
      <c r="F83" s="26" t="str">
        <f>E12</f>
        <v>Obec  Červený Klaštor</v>
      </c>
      <c r="G83" s="32"/>
      <c r="H83" s="32"/>
      <c r="I83" s="32"/>
      <c r="J83" s="32"/>
      <c r="K83" s="28" t="s">
        <v>27</v>
      </c>
      <c r="L83" s="32"/>
      <c r="M83" s="165" t="str">
        <f>E18</f>
        <v>PROX T.E.C. Poprad, spol s r.o.</v>
      </c>
      <c r="N83" s="165"/>
      <c r="O83" s="165"/>
      <c r="P83" s="165"/>
      <c r="Q83" s="165"/>
      <c r="R83" s="33"/>
    </row>
    <row r="84" spans="2:47" s="1" customFormat="1" ht="14.45" customHeight="1">
      <c r="B84" s="31"/>
      <c r="C84" s="28" t="s">
        <v>25</v>
      </c>
      <c r="D84" s="32"/>
      <c r="E84" s="32"/>
      <c r="F84" s="26" t="str">
        <f>IF(E15="","",E15)</f>
        <v>vyplní uchádzač</v>
      </c>
      <c r="G84" s="32"/>
      <c r="H84" s="32"/>
      <c r="I84" s="32"/>
      <c r="J84" s="32"/>
      <c r="K84" s="28" t="s">
        <v>28</v>
      </c>
      <c r="L84" s="32"/>
      <c r="M84" s="165" t="str">
        <f>E21</f>
        <v>Ing. Boris Tužinský</v>
      </c>
      <c r="N84" s="165"/>
      <c r="O84" s="165"/>
      <c r="P84" s="165"/>
      <c r="Q84" s="165"/>
      <c r="R84" s="33"/>
    </row>
    <row r="85" spans="2:47" s="1" customFormat="1" ht="10.35" customHeight="1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>
      <c r="B86" s="31"/>
      <c r="C86" s="211" t="s">
        <v>100</v>
      </c>
      <c r="D86" s="212"/>
      <c r="E86" s="212"/>
      <c r="F86" s="212"/>
      <c r="G86" s="212"/>
      <c r="H86" s="99"/>
      <c r="I86" s="99"/>
      <c r="J86" s="99"/>
      <c r="K86" s="99"/>
      <c r="L86" s="99"/>
      <c r="M86" s="99"/>
      <c r="N86" s="211" t="s">
        <v>101</v>
      </c>
      <c r="O86" s="212"/>
      <c r="P86" s="212"/>
      <c r="Q86" s="212"/>
      <c r="R86" s="33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>
      <c r="B88" s="31"/>
      <c r="C88" s="107" t="s">
        <v>102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172">
        <f>N115</f>
        <v>0</v>
      </c>
      <c r="O88" s="213"/>
      <c r="P88" s="213"/>
      <c r="Q88" s="213"/>
      <c r="R88" s="33"/>
      <c r="AU88" s="18" t="s">
        <v>103</v>
      </c>
    </row>
    <row r="89" spans="2:47" s="6" customFormat="1" ht="24.95" customHeight="1">
      <c r="B89" s="108"/>
      <c r="C89" s="109"/>
      <c r="D89" s="110" t="s">
        <v>104</v>
      </c>
      <c r="E89" s="109"/>
      <c r="F89" s="109"/>
      <c r="G89" s="109"/>
      <c r="H89" s="109"/>
      <c r="I89" s="109"/>
      <c r="J89" s="109"/>
      <c r="K89" s="109"/>
      <c r="L89" s="109"/>
      <c r="M89" s="109"/>
      <c r="N89" s="214">
        <f>N116</f>
        <v>0</v>
      </c>
      <c r="O89" s="215"/>
      <c r="P89" s="215"/>
      <c r="Q89" s="215"/>
      <c r="R89" s="111"/>
    </row>
    <row r="90" spans="2:47" s="7" customFormat="1" ht="19.899999999999999" customHeight="1">
      <c r="B90" s="112"/>
      <c r="C90" s="113"/>
      <c r="D90" s="114" t="s">
        <v>105</v>
      </c>
      <c r="E90" s="113"/>
      <c r="F90" s="113"/>
      <c r="G90" s="113"/>
      <c r="H90" s="113"/>
      <c r="I90" s="113"/>
      <c r="J90" s="113"/>
      <c r="K90" s="113"/>
      <c r="L90" s="113"/>
      <c r="M90" s="113"/>
      <c r="N90" s="216">
        <f>N117</f>
        <v>0</v>
      </c>
      <c r="O90" s="217"/>
      <c r="P90" s="217"/>
      <c r="Q90" s="217"/>
      <c r="R90" s="115"/>
    </row>
    <row r="91" spans="2:47" s="6" customFormat="1" ht="24.95" customHeight="1">
      <c r="B91" s="108"/>
      <c r="C91" s="109"/>
      <c r="D91" s="110" t="s">
        <v>405</v>
      </c>
      <c r="E91" s="109"/>
      <c r="F91" s="109"/>
      <c r="G91" s="109"/>
      <c r="H91" s="109"/>
      <c r="I91" s="109"/>
      <c r="J91" s="109"/>
      <c r="K91" s="109"/>
      <c r="L91" s="109"/>
      <c r="M91" s="109"/>
      <c r="N91" s="214">
        <f>N124</f>
        <v>0</v>
      </c>
      <c r="O91" s="215"/>
      <c r="P91" s="215"/>
      <c r="Q91" s="215"/>
      <c r="R91" s="111"/>
    </row>
    <row r="92" spans="2:47" s="7" customFormat="1" ht="19.899999999999999" customHeight="1">
      <c r="B92" s="112"/>
      <c r="C92" s="113"/>
      <c r="D92" s="114" t="s">
        <v>406</v>
      </c>
      <c r="E92" s="113"/>
      <c r="F92" s="113"/>
      <c r="G92" s="113"/>
      <c r="H92" s="113"/>
      <c r="I92" s="113"/>
      <c r="J92" s="113"/>
      <c r="K92" s="113"/>
      <c r="L92" s="113"/>
      <c r="M92" s="113"/>
      <c r="N92" s="216">
        <f>N125</f>
        <v>0</v>
      </c>
      <c r="O92" s="217"/>
      <c r="P92" s="217"/>
      <c r="Q92" s="217"/>
      <c r="R92" s="115"/>
    </row>
    <row r="93" spans="2:47" s="7" customFormat="1" ht="19.899999999999999" customHeight="1">
      <c r="B93" s="112"/>
      <c r="C93" s="113"/>
      <c r="D93" s="114" t="s">
        <v>407</v>
      </c>
      <c r="E93" s="113"/>
      <c r="F93" s="113"/>
      <c r="G93" s="113"/>
      <c r="H93" s="113"/>
      <c r="I93" s="113"/>
      <c r="J93" s="113"/>
      <c r="K93" s="113"/>
      <c r="L93" s="113"/>
      <c r="M93" s="113"/>
      <c r="N93" s="216">
        <f>N138</f>
        <v>0</v>
      </c>
      <c r="O93" s="217"/>
      <c r="P93" s="217"/>
      <c r="Q93" s="217"/>
      <c r="R93" s="115"/>
    </row>
    <row r="94" spans="2:47" s="7" customFormat="1" ht="19.899999999999999" customHeight="1">
      <c r="B94" s="112"/>
      <c r="C94" s="113"/>
      <c r="D94" s="114" t="s">
        <v>408</v>
      </c>
      <c r="E94" s="113"/>
      <c r="F94" s="113"/>
      <c r="G94" s="113"/>
      <c r="H94" s="113"/>
      <c r="I94" s="113"/>
      <c r="J94" s="113"/>
      <c r="K94" s="113"/>
      <c r="L94" s="113"/>
      <c r="M94" s="113"/>
      <c r="N94" s="216">
        <f>N143</f>
        <v>0</v>
      </c>
      <c r="O94" s="217"/>
      <c r="P94" s="217"/>
      <c r="Q94" s="217"/>
      <c r="R94" s="115"/>
    </row>
    <row r="95" spans="2:47" s="1" customFormat="1" ht="21.75" customHeight="1"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3"/>
    </row>
    <row r="96" spans="2:47" s="1" customFormat="1" ht="29.25" customHeight="1">
      <c r="B96" s="31"/>
      <c r="C96" s="107" t="s">
        <v>111</v>
      </c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213">
        <v>0</v>
      </c>
      <c r="O96" s="218"/>
      <c r="P96" s="218"/>
      <c r="Q96" s="218"/>
      <c r="R96" s="33"/>
      <c r="T96" s="116"/>
      <c r="U96" s="117" t="s">
        <v>33</v>
      </c>
    </row>
    <row r="97" spans="2:18" s="1" customFormat="1" ht="18" customHeight="1">
      <c r="B97" s="31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3"/>
    </row>
    <row r="98" spans="2:18" s="1" customFormat="1" ht="29.25" customHeight="1">
      <c r="B98" s="31"/>
      <c r="C98" s="98" t="s">
        <v>88</v>
      </c>
      <c r="D98" s="99"/>
      <c r="E98" s="99"/>
      <c r="F98" s="99"/>
      <c r="G98" s="99"/>
      <c r="H98" s="99"/>
      <c r="I98" s="99"/>
      <c r="J98" s="99"/>
      <c r="K98" s="99"/>
      <c r="L98" s="171">
        <f>ROUND(SUM(N88+N96),2)</f>
        <v>0</v>
      </c>
      <c r="M98" s="171"/>
      <c r="N98" s="171"/>
      <c r="O98" s="171"/>
      <c r="P98" s="171"/>
      <c r="Q98" s="171"/>
      <c r="R98" s="33"/>
    </row>
    <row r="99" spans="2:18" s="1" customFormat="1" ht="6.95" customHeight="1">
      <c r="B99" s="55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7"/>
    </row>
    <row r="103" spans="2:18" s="1" customFormat="1" ht="6.95" customHeight="1">
      <c r="B103" s="58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60"/>
    </row>
    <row r="104" spans="2:18" s="1" customFormat="1" ht="36.950000000000003" customHeight="1">
      <c r="B104" s="31"/>
      <c r="C104" s="163" t="s">
        <v>112</v>
      </c>
      <c r="D104" s="202"/>
      <c r="E104" s="202"/>
      <c r="F104" s="202"/>
      <c r="G104" s="202"/>
      <c r="H104" s="202"/>
      <c r="I104" s="202"/>
      <c r="J104" s="202"/>
      <c r="K104" s="202"/>
      <c r="L104" s="202"/>
      <c r="M104" s="202"/>
      <c r="N104" s="202"/>
      <c r="O104" s="202"/>
      <c r="P104" s="202"/>
      <c r="Q104" s="202"/>
      <c r="R104" s="33"/>
    </row>
    <row r="105" spans="2:18" s="1" customFormat="1" ht="6.95" customHeight="1">
      <c r="B105" s="31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3"/>
    </row>
    <row r="106" spans="2:18" s="1" customFormat="1" ht="30" customHeight="1">
      <c r="B106" s="31"/>
      <c r="C106" s="28" t="s">
        <v>15</v>
      </c>
      <c r="D106" s="32"/>
      <c r="E106" s="32"/>
      <c r="F106" s="200" t="str">
        <f>F6</f>
        <v>Rozšírenie stokovej siete v obci Červený Kláštor – lokalita Kvašné lúky a Rybníky – 2. časť</v>
      </c>
      <c r="G106" s="201"/>
      <c r="H106" s="201"/>
      <c r="I106" s="201"/>
      <c r="J106" s="201"/>
      <c r="K106" s="201"/>
      <c r="L106" s="201"/>
      <c r="M106" s="201"/>
      <c r="N106" s="201"/>
      <c r="O106" s="201"/>
      <c r="P106" s="201"/>
      <c r="Q106" s="32"/>
      <c r="R106" s="33"/>
    </row>
    <row r="107" spans="2:18" s="1" customFormat="1" ht="36.950000000000003" customHeight="1">
      <c r="B107" s="31"/>
      <c r="C107" s="65" t="s">
        <v>95</v>
      </c>
      <c r="D107" s="32"/>
      <c r="E107" s="32"/>
      <c r="F107" s="182" t="str">
        <f>F7</f>
        <v>4 - SO 01.1 NN prípojka k čerpacej stanici</v>
      </c>
      <c r="G107" s="202"/>
      <c r="H107" s="202"/>
      <c r="I107" s="202"/>
      <c r="J107" s="202"/>
      <c r="K107" s="202"/>
      <c r="L107" s="202"/>
      <c r="M107" s="202"/>
      <c r="N107" s="202"/>
      <c r="O107" s="202"/>
      <c r="P107" s="202"/>
      <c r="Q107" s="32"/>
      <c r="R107" s="33"/>
    </row>
    <row r="108" spans="2:18" s="1" customFormat="1" ht="6.95" customHeight="1">
      <c r="B108" s="31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3"/>
    </row>
    <row r="109" spans="2:18" s="1" customFormat="1" ht="18" customHeight="1">
      <c r="B109" s="31"/>
      <c r="C109" s="28" t="s">
        <v>18</v>
      </c>
      <c r="D109" s="32"/>
      <c r="E109" s="32"/>
      <c r="F109" s="26" t="str">
        <f>'Rekapitulácia stavby'!K8</f>
        <v>Červený Kláštor</v>
      </c>
      <c r="G109" s="32"/>
      <c r="H109" s="32"/>
      <c r="I109" s="32"/>
      <c r="J109" s="32"/>
      <c r="K109" s="28" t="s">
        <v>20</v>
      </c>
      <c r="L109" s="32"/>
      <c r="M109" s="188" t="str">
        <f>IF(O9="","",O9)</f>
        <v>vyplní uchádzač</v>
      </c>
      <c r="N109" s="188"/>
      <c r="O109" s="188"/>
      <c r="P109" s="188"/>
      <c r="Q109" s="32"/>
      <c r="R109" s="33"/>
    </row>
    <row r="110" spans="2:18" s="1" customFormat="1" ht="6.95" customHeight="1">
      <c r="B110" s="31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3"/>
    </row>
    <row r="111" spans="2:18" s="1" customFormat="1" ht="15">
      <c r="B111" s="31"/>
      <c r="C111" s="28" t="s">
        <v>21</v>
      </c>
      <c r="D111" s="32"/>
      <c r="E111" s="32"/>
      <c r="F111" s="26" t="str">
        <f>E12</f>
        <v>Obec  Červený Klaštor</v>
      </c>
      <c r="G111" s="32"/>
      <c r="H111" s="32"/>
      <c r="I111" s="32"/>
      <c r="J111" s="32"/>
      <c r="K111" s="28" t="s">
        <v>27</v>
      </c>
      <c r="L111" s="32"/>
      <c r="M111" s="165" t="str">
        <f>E18</f>
        <v>PROX T.E.C. Poprad, spol s r.o.</v>
      </c>
      <c r="N111" s="165"/>
      <c r="O111" s="165"/>
      <c r="P111" s="165"/>
      <c r="Q111" s="165"/>
      <c r="R111" s="33"/>
    </row>
    <row r="112" spans="2:18" s="1" customFormat="1" ht="14.45" customHeight="1">
      <c r="B112" s="31"/>
      <c r="C112" s="28" t="s">
        <v>25</v>
      </c>
      <c r="D112" s="32"/>
      <c r="E112" s="32"/>
      <c r="F112" s="26" t="str">
        <f>IF(E15="","",E15)</f>
        <v>vyplní uchádzač</v>
      </c>
      <c r="G112" s="32"/>
      <c r="H112" s="32"/>
      <c r="I112" s="32"/>
      <c r="J112" s="32"/>
      <c r="K112" s="28" t="s">
        <v>28</v>
      </c>
      <c r="L112" s="32"/>
      <c r="M112" s="165" t="str">
        <f>E21</f>
        <v>Ing. Boris Tužinský</v>
      </c>
      <c r="N112" s="165"/>
      <c r="O112" s="165"/>
      <c r="P112" s="165"/>
      <c r="Q112" s="165"/>
      <c r="R112" s="33"/>
    </row>
    <row r="113" spans="2:65" s="1" customFormat="1" ht="10.35" customHeight="1">
      <c r="B113" s="31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3"/>
    </row>
    <row r="114" spans="2:65" s="8" customFormat="1" ht="29.25" customHeight="1">
      <c r="B114" s="118"/>
      <c r="C114" s="119" t="s">
        <v>113</v>
      </c>
      <c r="D114" s="120" t="s">
        <v>114</v>
      </c>
      <c r="E114" s="120" t="s">
        <v>51</v>
      </c>
      <c r="F114" s="219" t="s">
        <v>115</v>
      </c>
      <c r="G114" s="219"/>
      <c r="H114" s="219"/>
      <c r="I114" s="219"/>
      <c r="J114" s="120" t="s">
        <v>116</v>
      </c>
      <c r="K114" s="120" t="s">
        <v>117</v>
      </c>
      <c r="L114" s="219" t="s">
        <v>118</v>
      </c>
      <c r="M114" s="219"/>
      <c r="N114" s="219" t="s">
        <v>101</v>
      </c>
      <c r="O114" s="219"/>
      <c r="P114" s="219"/>
      <c r="Q114" s="220"/>
      <c r="R114" s="121"/>
      <c r="T114" s="71" t="s">
        <v>119</v>
      </c>
      <c r="U114" s="72" t="s">
        <v>33</v>
      </c>
      <c r="V114" s="72" t="s">
        <v>120</v>
      </c>
      <c r="W114" s="72" t="s">
        <v>121</v>
      </c>
      <c r="X114" s="72" t="s">
        <v>122</v>
      </c>
      <c r="Y114" s="72" t="s">
        <v>123</v>
      </c>
      <c r="Z114" s="72" t="s">
        <v>124</v>
      </c>
      <c r="AA114" s="73" t="s">
        <v>125</v>
      </c>
    </row>
    <row r="115" spans="2:65" s="1" customFormat="1" ht="29.25" customHeight="1">
      <c r="B115" s="31"/>
      <c r="C115" s="75" t="s">
        <v>97</v>
      </c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221">
        <f>BK115</f>
        <v>0</v>
      </c>
      <c r="O115" s="222"/>
      <c r="P115" s="222"/>
      <c r="Q115" s="222"/>
      <c r="R115" s="33"/>
      <c r="T115" s="74"/>
      <c r="U115" s="47"/>
      <c r="V115" s="47"/>
      <c r="W115" s="122">
        <f>W116+W124</f>
        <v>25.386175000000001</v>
      </c>
      <c r="X115" s="47"/>
      <c r="Y115" s="122">
        <f>Y116+Y124</f>
        <v>0</v>
      </c>
      <c r="Z115" s="47"/>
      <c r="AA115" s="123">
        <f>AA116+AA124</f>
        <v>0</v>
      </c>
      <c r="AT115" s="18" t="s">
        <v>68</v>
      </c>
      <c r="AU115" s="18" t="s">
        <v>103</v>
      </c>
      <c r="BK115" s="124">
        <f>BK116+BK124</f>
        <v>0</v>
      </c>
    </row>
    <row r="116" spans="2:65" s="9" customFormat="1" ht="37.35" customHeight="1">
      <c r="B116" s="125"/>
      <c r="C116" s="126"/>
      <c r="D116" s="127" t="s">
        <v>104</v>
      </c>
      <c r="E116" s="127"/>
      <c r="F116" s="127"/>
      <c r="G116" s="127"/>
      <c r="H116" s="127"/>
      <c r="I116" s="127"/>
      <c r="J116" s="127"/>
      <c r="K116" s="127"/>
      <c r="L116" s="127"/>
      <c r="M116" s="127"/>
      <c r="N116" s="223">
        <f>BK116</f>
        <v>0</v>
      </c>
      <c r="O116" s="214"/>
      <c r="P116" s="214"/>
      <c r="Q116" s="214"/>
      <c r="R116" s="128"/>
      <c r="T116" s="129"/>
      <c r="U116" s="126"/>
      <c r="V116" s="126"/>
      <c r="W116" s="130">
        <f>W117</f>
        <v>0</v>
      </c>
      <c r="X116" s="126"/>
      <c r="Y116" s="130">
        <f>Y117</f>
        <v>0</v>
      </c>
      <c r="Z116" s="126"/>
      <c r="AA116" s="131">
        <f>AA117</f>
        <v>0</v>
      </c>
      <c r="AR116" s="132" t="s">
        <v>75</v>
      </c>
      <c r="AT116" s="133" t="s">
        <v>68</v>
      </c>
      <c r="AU116" s="133" t="s">
        <v>69</v>
      </c>
      <c r="AY116" s="132" t="s">
        <v>126</v>
      </c>
      <c r="BK116" s="134">
        <f>BK117</f>
        <v>0</v>
      </c>
    </row>
    <row r="117" spans="2:65" s="9" customFormat="1" ht="19.899999999999999" customHeight="1">
      <c r="B117" s="125"/>
      <c r="C117" s="126"/>
      <c r="D117" s="135" t="s">
        <v>105</v>
      </c>
      <c r="E117" s="135"/>
      <c r="F117" s="135"/>
      <c r="G117" s="135"/>
      <c r="H117" s="135"/>
      <c r="I117" s="135"/>
      <c r="J117" s="135"/>
      <c r="K117" s="135"/>
      <c r="L117" s="135"/>
      <c r="M117" s="135"/>
      <c r="N117" s="224">
        <f>BK117</f>
        <v>0</v>
      </c>
      <c r="O117" s="225"/>
      <c r="P117" s="225"/>
      <c r="Q117" s="225"/>
      <c r="R117" s="128"/>
      <c r="T117" s="129"/>
      <c r="U117" s="126"/>
      <c r="V117" s="126"/>
      <c r="W117" s="130">
        <f>SUM(W118:W123)</f>
        <v>0</v>
      </c>
      <c r="X117" s="126"/>
      <c r="Y117" s="130">
        <f>SUM(Y118:Y123)</f>
        <v>0</v>
      </c>
      <c r="Z117" s="126"/>
      <c r="AA117" s="131">
        <f>SUM(AA118:AA123)</f>
        <v>0</v>
      </c>
      <c r="AR117" s="132" t="s">
        <v>75</v>
      </c>
      <c r="AT117" s="133" t="s">
        <v>68</v>
      </c>
      <c r="AU117" s="133" t="s">
        <v>75</v>
      </c>
      <c r="AY117" s="132" t="s">
        <v>126</v>
      </c>
      <c r="BK117" s="134">
        <f>SUM(BK118:BK123)</f>
        <v>0</v>
      </c>
    </row>
    <row r="118" spans="2:65" s="1" customFormat="1" ht="16.5" customHeight="1">
      <c r="B118" s="136"/>
      <c r="C118" s="137" t="s">
        <v>75</v>
      </c>
      <c r="D118" s="137" t="s">
        <v>127</v>
      </c>
      <c r="E118" s="138" t="s">
        <v>75</v>
      </c>
      <c r="F118" s="199" t="s">
        <v>409</v>
      </c>
      <c r="G118" s="199"/>
      <c r="H118" s="199"/>
      <c r="I118" s="199"/>
      <c r="J118" s="139" t="s">
        <v>228</v>
      </c>
      <c r="K118" s="140">
        <v>6</v>
      </c>
      <c r="L118" s="226"/>
      <c r="M118" s="226"/>
      <c r="N118" s="226">
        <f t="shared" ref="N118:N123" si="0">ROUND(L118*K118,2)</f>
        <v>0</v>
      </c>
      <c r="O118" s="226"/>
      <c r="P118" s="226"/>
      <c r="Q118" s="226"/>
      <c r="R118" s="141"/>
      <c r="T118" s="142" t="s">
        <v>5</v>
      </c>
      <c r="U118" s="40" t="s">
        <v>36</v>
      </c>
      <c r="V118" s="143">
        <v>0</v>
      </c>
      <c r="W118" s="143">
        <f t="shared" ref="W118:W123" si="1">V118*K118</f>
        <v>0</v>
      </c>
      <c r="X118" s="143">
        <v>0</v>
      </c>
      <c r="Y118" s="143">
        <f t="shared" ref="Y118:Y123" si="2">X118*K118</f>
        <v>0</v>
      </c>
      <c r="Z118" s="143">
        <v>0</v>
      </c>
      <c r="AA118" s="144">
        <f t="shared" ref="AA118:AA123" si="3">Z118*K118</f>
        <v>0</v>
      </c>
      <c r="AR118" s="18" t="s">
        <v>82</v>
      </c>
      <c r="AT118" s="18" t="s">
        <v>127</v>
      </c>
      <c r="AU118" s="18" t="s">
        <v>78</v>
      </c>
      <c r="AY118" s="18" t="s">
        <v>126</v>
      </c>
      <c r="BE118" s="145">
        <f t="shared" ref="BE118:BE123" si="4">IF(U118="základná",N118,0)</f>
        <v>0</v>
      </c>
      <c r="BF118" s="145">
        <f t="shared" ref="BF118:BF123" si="5">IF(U118="znížená",N118,0)</f>
        <v>0</v>
      </c>
      <c r="BG118" s="145">
        <f t="shared" ref="BG118:BG123" si="6">IF(U118="zákl. prenesená",N118,0)</f>
        <v>0</v>
      </c>
      <c r="BH118" s="145">
        <f t="shared" ref="BH118:BH123" si="7">IF(U118="zníž. prenesená",N118,0)</f>
        <v>0</v>
      </c>
      <c r="BI118" s="145">
        <f t="shared" ref="BI118:BI123" si="8">IF(U118="nulová",N118,0)</f>
        <v>0</v>
      </c>
      <c r="BJ118" s="18" t="s">
        <v>78</v>
      </c>
      <c r="BK118" s="145">
        <f t="shared" ref="BK118:BK123" si="9">ROUND(L118*K118,2)</f>
        <v>0</v>
      </c>
      <c r="BL118" s="18" t="s">
        <v>82</v>
      </c>
      <c r="BM118" s="18" t="s">
        <v>410</v>
      </c>
    </row>
    <row r="119" spans="2:65" s="1" customFormat="1" ht="16.5" customHeight="1">
      <c r="B119" s="136"/>
      <c r="C119" s="137" t="s">
        <v>78</v>
      </c>
      <c r="D119" s="137" t="s">
        <v>127</v>
      </c>
      <c r="E119" s="138" t="s">
        <v>78</v>
      </c>
      <c r="F119" s="199" t="s">
        <v>411</v>
      </c>
      <c r="G119" s="199"/>
      <c r="H119" s="199"/>
      <c r="I119" s="199"/>
      <c r="J119" s="139" t="s">
        <v>228</v>
      </c>
      <c r="K119" s="140">
        <v>20</v>
      </c>
      <c r="L119" s="226"/>
      <c r="M119" s="226"/>
      <c r="N119" s="226">
        <f t="shared" si="0"/>
        <v>0</v>
      </c>
      <c r="O119" s="226"/>
      <c r="P119" s="226"/>
      <c r="Q119" s="226"/>
      <c r="R119" s="141"/>
      <c r="T119" s="142" t="s">
        <v>5</v>
      </c>
      <c r="U119" s="40" t="s">
        <v>36</v>
      </c>
      <c r="V119" s="143">
        <v>0</v>
      </c>
      <c r="W119" s="143">
        <f t="shared" si="1"/>
        <v>0</v>
      </c>
      <c r="X119" s="143">
        <v>0</v>
      </c>
      <c r="Y119" s="143">
        <f t="shared" si="2"/>
        <v>0</v>
      </c>
      <c r="Z119" s="143">
        <v>0</v>
      </c>
      <c r="AA119" s="144">
        <f t="shared" si="3"/>
        <v>0</v>
      </c>
      <c r="AR119" s="18" t="s">
        <v>82</v>
      </c>
      <c r="AT119" s="18" t="s">
        <v>127</v>
      </c>
      <c r="AU119" s="18" t="s">
        <v>78</v>
      </c>
      <c r="AY119" s="18" t="s">
        <v>126</v>
      </c>
      <c r="BE119" s="145">
        <f t="shared" si="4"/>
        <v>0</v>
      </c>
      <c r="BF119" s="145">
        <f t="shared" si="5"/>
        <v>0</v>
      </c>
      <c r="BG119" s="145">
        <f t="shared" si="6"/>
        <v>0</v>
      </c>
      <c r="BH119" s="145">
        <f t="shared" si="7"/>
        <v>0</v>
      </c>
      <c r="BI119" s="145">
        <f t="shared" si="8"/>
        <v>0</v>
      </c>
      <c r="BJ119" s="18" t="s">
        <v>78</v>
      </c>
      <c r="BK119" s="145">
        <f t="shared" si="9"/>
        <v>0</v>
      </c>
      <c r="BL119" s="18" t="s">
        <v>82</v>
      </c>
      <c r="BM119" s="18" t="s">
        <v>412</v>
      </c>
    </row>
    <row r="120" spans="2:65" s="1" customFormat="1" ht="16.5" customHeight="1">
      <c r="B120" s="136"/>
      <c r="C120" s="137" t="s">
        <v>80</v>
      </c>
      <c r="D120" s="137" t="s">
        <v>127</v>
      </c>
      <c r="E120" s="138" t="s">
        <v>80</v>
      </c>
      <c r="F120" s="199" t="s">
        <v>413</v>
      </c>
      <c r="G120" s="199"/>
      <c r="H120" s="199"/>
      <c r="I120" s="199"/>
      <c r="J120" s="139" t="s">
        <v>414</v>
      </c>
      <c r="K120" s="140">
        <v>3</v>
      </c>
      <c r="L120" s="226"/>
      <c r="M120" s="226"/>
      <c r="N120" s="226">
        <f t="shared" si="0"/>
        <v>0</v>
      </c>
      <c r="O120" s="226"/>
      <c r="P120" s="226"/>
      <c r="Q120" s="226"/>
      <c r="R120" s="141"/>
      <c r="T120" s="142" t="s">
        <v>5</v>
      </c>
      <c r="U120" s="40" t="s">
        <v>36</v>
      </c>
      <c r="V120" s="143">
        <v>0</v>
      </c>
      <c r="W120" s="143">
        <f t="shared" si="1"/>
        <v>0</v>
      </c>
      <c r="X120" s="143">
        <v>0</v>
      </c>
      <c r="Y120" s="143">
        <f t="shared" si="2"/>
        <v>0</v>
      </c>
      <c r="Z120" s="143">
        <v>0</v>
      </c>
      <c r="AA120" s="144">
        <f t="shared" si="3"/>
        <v>0</v>
      </c>
      <c r="AR120" s="18" t="s">
        <v>82</v>
      </c>
      <c r="AT120" s="18" t="s">
        <v>127</v>
      </c>
      <c r="AU120" s="18" t="s">
        <v>78</v>
      </c>
      <c r="AY120" s="18" t="s">
        <v>126</v>
      </c>
      <c r="BE120" s="145">
        <f t="shared" si="4"/>
        <v>0</v>
      </c>
      <c r="BF120" s="145">
        <f t="shared" si="5"/>
        <v>0</v>
      </c>
      <c r="BG120" s="145">
        <f t="shared" si="6"/>
        <v>0</v>
      </c>
      <c r="BH120" s="145">
        <f t="shared" si="7"/>
        <v>0</v>
      </c>
      <c r="BI120" s="145">
        <f t="shared" si="8"/>
        <v>0</v>
      </c>
      <c r="BJ120" s="18" t="s">
        <v>78</v>
      </c>
      <c r="BK120" s="145">
        <f t="shared" si="9"/>
        <v>0</v>
      </c>
      <c r="BL120" s="18" t="s">
        <v>82</v>
      </c>
      <c r="BM120" s="18" t="s">
        <v>415</v>
      </c>
    </row>
    <row r="121" spans="2:65" s="1" customFormat="1" ht="16.5" customHeight="1">
      <c r="B121" s="136"/>
      <c r="C121" s="137" t="s">
        <v>82</v>
      </c>
      <c r="D121" s="137" t="s">
        <v>127</v>
      </c>
      <c r="E121" s="138" t="s">
        <v>82</v>
      </c>
      <c r="F121" s="199" t="s">
        <v>416</v>
      </c>
      <c r="G121" s="199"/>
      <c r="H121" s="199"/>
      <c r="I121" s="199"/>
      <c r="J121" s="139" t="s">
        <v>228</v>
      </c>
      <c r="K121" s="140">
        <v>8</v>
      </c>
      <c r="L121" s="226"/>
      <c r="M121" s="226"/>
      <c r="N121" s="226">
        <f t="shared" si="0"/>
        <v>0</v>
      </c>
      <c r="O121" s="226"/>
      <c r="P121" s="226"/>
      <c r="Q121" s="226"/>
      <c r="R121" s="141"/>
      <c r="T121" s="142" t="s">
        <v>5</v>
      </c>
      <c r="U121" s="40" t="s">
        <v>36</v>
      </c>
      <c r="V121" s="143">
        <v>0</v>
      </c>
      <c r="W121" s="143">
        <f t="shared" si="1"/>
        <v>0</v>
      </c>
      <c r="X121" s="143">
        <v>0</v>
      </c>
      <c r="Y121" s="143">
        <f t="shared" si="2"/>
        <v>0</v>
      </c>
      <c r="Z121" s="143">
        <v>0</v>
      </c>
      <c r="AA121" s="144">
        <f t="shared" si="3"/>
        <v>0</v>
      </c>
      <c r="AR121" s="18" t="s">
        <v>82</v>
      </c>
      <c r="AT121" s="18" t="s">
        <v>127</v>
      </c>
      <c r="AU121" s="18" t="s">
        <v>78</v>
      </c>
      <c r="AY121" s="18" t="s">
        <v>126</v>
      </c>
      <c r="BE121" s="145">
        <f t="shared" si="4"/>
        <v>0</v>
      </c>
      <c r="BF121" s="145">
        <f t="shared" si="5"/>
        <v>0</v>
      </c>
      <c r="BG121" s="145">
        <f t="shared" si="6"/>
        <v>0</v>
      </c>
      <c r="BH121" s="145">
        <f t="shared" si="7"/>
        <v>0</v>
      </c>
      <c r="BI121" s="145">
        <f t="shared" si="8"/>
        <v>0</v>
      </c>
      <c r="BJ121" s="18" t="s">
        <v>78</v>
      </c>
      <c r="BK121" s="145">
        <f t="shared" si="9"/>
        <v>0</v>
      </c>
      <c r="BL121" s="18" t="s">
        <v>82</v>
      </c>
      <c r="BM121" s="18" t="s">
        <v>417</v>
      </c>
    </row>
    <row r="122" spans="2:65" s="1" customFormat="1" ht="16.5" customHeight="1">
      <c r="B122" s="136"/>
      <c r="C122" s="137" t="s">
        <v>143</v>
      </c>
      <c r="D122" s="137" t="s">
        <v>127</v>
      </c>
      <c r="E122" s="138" t="s">
        <v>147</v>
      </c>
      <c r="F122" s="199" t="s">
        <v>418</v>
      </c>
      <c r="G122" s="199"/>
      <c r="H122" s="199"/>
      <c r="I122" s="199"/>
      <c r="J122" s="139" t="s">
        <v>241</v>
      </c>
      <c r="K122" s="140">
        <v>2</v>
      </c>
      <c r="L122" s="226"/>
      <c r="M122" s="226"/>
      <c r="N122" s="226">
        <f t="shared" si="0"/>
        <v>0</v>
      </c>
      <c r="O122" s="226"/>
      <c r="P122" s="226"/>
      <c r="Q122" s="226"/>
      <c r="R122" s="141"/>
      <c r="T122" s="142" t="s">
        <v>5</v>
      </c>
      <c r="U122" s="40" t="s">
        <v>36</v>
      </c>
      <c r="V122" s="143">
        <v>0</v>
      </c>
      <c r="W122" s="143">
        <f t="shared" si="1"/>
        <v>0</v>
      </c>
      <c r="X122" s="143">
        <v>0</v>
      </c>
      <c r="Y122" s="143">
        <f t="shared" si="2"/>
        <v>0</v>
      </c>
      <c r="Z122" s="143">
        <v>0</v>
      </c>
      <c r="AA122" s="144">
        <f t="shared" si="3"/>
        <v>0</v>
      </c>
      <c r="AR122" s="18" t="s">
        <v>82</v>
      </c>
      <c r="AT122" s="18" t="s">
        <v>127</v>
      </c>
      <c r="AU122" s="18" t="s">
        <v>78</v>
      </c>
      <c r="AY122" s="18" t="s">
        <v>126</v>
      </c>
      <c r="BE122" s="145">
        <f t="shared" si="4"/>
        <v>0</v>
      </c>
      <c r="BF122" s="145">
        <f t="shared" si="5"/>
        <v>0</v>
      </c>
      <c r="BG122" s="145">
        <f t="shared" si="6"/>
        <v>0</v>
      </c>
      <c r="BH122" s="145">
        <f t="shared" si="7"/>
        <v>0</v>
      </c>
      <c r="BI122" s="145">
        <f t="shared" si="8"/>
        <v>0</v>
      </c>
      <c r="BJ122" s="18" t="s">
        <v>78</v>
      </c>
      <c r="BK122" s="145">
        <f t="shared" si="9"/>
        <v>0</v>
      </c>
      <c r="BL122" s="18" t="s">
        <v>82</v>
      </c>
      <c r="BM122" s="18" t="s">
        <v>419</v>
      </c>
    </row>
    <row r="123" spans="2:65" s="1" customFormat="1" ht="16.5" customHeight="1">
      <c r="B123" s="136"/>
      <c r="C123" s="137" t="s">
        <v>147</v>
      </c>
      <c r="D123" s="137" t="s">
        <v>127</v>
      </c>
      <c r="E123" s="138" t="s">
        <v>151</v>
      </c>
      <c r="F123" s="199" t="s">
        <v>420</v>
      </c>
      <c r="G123" s="199"/>
      <c r="H123" s="199"/>
      <c r="I123" s="199"/>
      <c r="J123" s="139" t="s">
        <v>241</v>
      </c>
      <c r="K123" s="140">
        <v>3</v>
      </c>
      <c r="L123" s="226"/>
      <c r="M123" s="226"/>
      <c r="N123" s="226">
        <f t="shared" si="0"/>
        <v>0</v>
      </c>
      <c r="O123" s="226"/>
      <c r="P123" s="226"/>
      <c r="Q123" s="226"/>
      <c r="R123" s="141"/>
      <c r="T123" s="142" t="s">
        <v>5</v>
      </c>
      <c r="U123" s="40" t="s">
        <v>36</v>
      </c>
      <c r="V123" s="143">
        <v>0</v>
      </c>
      <c r="W123" s="143">
        <f t="shared" si="1"/>
        <v>0</v>
      </c>
      <c r="X123" s="143">
        <v>0</v>
      </c>
      <c r="Y123" s="143">
        <f t="shared" si="2"/>
        <v>0</v>
      </c>
      <c r="Z123" s="143">
        <v>0</v>
      </c>
      <c r="AA123" s="144">
        <f t="shared" si="3"/>
        <v>0</v>
      </c>
      <c r="AR123" s="18" t="s">
        <v>82</v>
      </c>
      <c r="AT123" s="18" t="s">
        <v>127</v>
      </c>
      <c r="AU123" s="18" t="s">
        <v>78</v>
      </c>
      <c r="AY123" s="18" t="s">
        <v>126</v>
      </c>
      <c r="BE123" s="145">
        <f t="shared" si="4"/>
        <v>0</v>
      </c>
      <c r="BF123" s="145">
        <f t="shared" si="5"/>
        <v>0</v>
      </c>
      <c r="BG123" s="145">
        <f t="shared" si="6"/>
        <v>0</v>
      </c>
      <c r="BH123" s="145">
        <f t="shared" si="7"/>
        <v>0</v>
      </c>
      <c r="BI123" s="145">
        <f t="shared" si="8"/>
        <v>0</v>
      </c>
      <c r="BJ123" s="18" t="s">
        <v>78</v>
      </c>
      <c r="BK123" s="145">
        <f t="shared" si="9"/>
        <v>0</v>
      </c>
      <c r="BL123" s="18" t="s">
        <v>82</v>
      </c>
      <c r="BM123" s="18" t="s">
        <v>421</v>
      </c>
    </row>
    <row r="124" spans="2:65" s="9" customFormat="1" ht="37.35" customHeight="1">
      <c r="B124" s="125"/>
      <c r="C124" s="126"/>
      <c r="D124" s="127" t="s">
        <v>405</v>
      </c>
      <c r="E124" s="127"/>
      <c r="F124" s="127"/>
      <c r="G124" s="127"/>
      <c r="H124" s="127"/>
      <c r="I124" s="127"/>
      <c r="J124" s="127"/>
      <c r="K124" s="127"/>
      <c r="L124" s="127"/>
      <c r="M124" s="127"/>
      <c r="N124" s="230">
        <f>BK124</f>
        <v>0</v>
      </c>
      <c r="O124" s="231"/>
      <c r="P124" s="231"/>
      <c r="Q124" s="231"/>
      <c r="R124" s="128"/>
      <c r="T124" s="129"/>
      <c r="U124" s="126"/>
      <c r="V124" s="126"/>
      <c r="W124" s="130">
        <f>W125+W138+W143</f>
        <v>25.386175000000001</v>
      </c>
      <c r="X124" s="126"/>
      <c r="Y124" s="130">
        <f>Y125+Y138+Y143</f>
        <v>0</v>
      </c>
      <c r="Z124" s="126"/>
      <c r="AA124" s="131">
        <f>AA125+AA138+AA143</f>
        <v>0</v>
      </c>
      <c r="AR124" s="132" t="s">
        <v>80</v>
      </c>
      <c r="AT124" s="133" t="s">
        <v>68</v>
      </c>
      <c r="AU124" s="133" t="s">
        <v>69</v>
      </c>
      <c r="AY124" s="132" t="s">
        <v>126</v>
      </c>
      <c r="BK124" s="134">
        <f>BK125+BK138+BK143</f>
        <v>0</v>
      </c>
    </row>
    <row r="125" spans="2:65" s="9" customFormat="1" ht="19.899999999999999" customHeight="1">
      <c r="B125" s="125"/>
      <c r="C125" s="126"/>
      <c r="D125" s="135" t="s">
        <v>406</v>
      </c>
      <c r="E125" s="135"/>
      <c r="F125" s="135"/>
      <c r="G125" s="135"/>
      <c r="H125" s="135"/>
      <c r="I125" s="135"/>
      <c r="J125" s="135"/>
      <c r="K125" s="135"/>
      <c r="L125" s="135"/>
      <c r="M125" s="135"/>
      <c r="N125" s="224">
        <f>BK125</f>
        <v>0</v>
      </c>
      <c r="O125" s="225"/>
      <c r="P125" s="225"/>
      <c r="Q125" s="225"/>
      <c r="R125" s="128"/>
      <c r="T125" s="129"/>
      <c r="U125" s="126"/>
      <c r="V125" s="126"/>
      <c r="W125" s="130">
        <f>SUM(W126:W137)</f>
        <v>8.4272200000000002</v>
      </c>
      <c r="X125" s="126"/>
      <c r="Y125" s="130">
        <f>SUM(Y126:Y137)</f>
        <v>0</v>
      </c>
      <c r="Z125" s="126"/>
      <c r="AA125" s="131">
        <f>SUM(AA126:AA137)</f>
        <v>0</v>
      </c>
      <c r="AR125" s="132" t="s">
        <v>80</v>
      </c>
      <c r="AT125" s="133" t="s">
        <v>68</v>
      </c>
      <c r="AU125" s="133" t="s">
        <v>75</v>
      </c>
      <c r="AY125" s="132" t="s">
        <v>126</v>
      </c>
      <c r="BK125" s="134">
        <f>SUM(BK126:BK137)</f>
        <v>0</v>
      </c>
    </row>
    <row r="126" spans="2:65" s="1" customFormat="1" ht="25.5" customHeight="1">
      <c r="B126" s="136"/>
      <c r="C126" s="137" t="s">
        <v>151</v>
      </c>
      <c r="D126" s="137" t="s">
        <v>127</v>
      </c>
      <c r="E126" s="138" t="s">
        <v>422</v>
      </c>
      <c r="F126" s="199" t="s">
        <v>423</v>
      </c>
      <c r="G126" s="199"/>
      <c r="H126" s="199"/>
      <c r="I126" s="199"/>
      <c r="J126" s="139" t="s">
        <v>228</v>
      </c>
      <c r="K126" s="140">
        <v>6</v>
      </c>
      <c r="L126" s="226"/>
      <c r="M126" s="226"/>
      <c r="N126" s="226">
        <f t="shared" ref="N126:N137" si="10">ROUND(L126*K126,2)</f>
        <v>0</v>
      </c>
      <c r="O126" s="226"/>
      <c r="P126" s="226"/>
      <c r="Q126" s="226"/>
      <c r="R126" s="141"/>
      <c r="T126" s="142" t="s">
        <v>5</v>
      </c>
      <c r="U126" s="40" t="s">
        <v>36</v>
      </c>
      <c r="V126" s="143">
        <v>5.3650000000000003E-2</v>
      </c>
      <c r="W126" s="143">
        <f t="shared" ref="W126:W137" si="11">V126*K126</f>
        <v>0.32190000000000002</v>
      </c>
      <c r="X126" s="143">
        <v>0</v>
      </c>
      <c r="Y126" s="143">
        <f t="shared" ref="Y126:Y137" si="12">X126*K126</f>
        <v>0</v>
      </c>
      <c r="Z126" s="143">
        <v>0</v>
      </c>
      <c r="AA126" s="144">
        <f t="shared" ref="AA126:AA137" si="13">Z126*K126</f>
        <v>0</v>
      </c>
      <c r="AR126" s="18" t="s">
        <v>424</v>
      </c>
      <c r="AT126" s="18" t="s">
        <v>127</v>
      </c>
      <c r="AU126" s="18" t="s">
        <v>78</v>
      </c>
      <c r="AY126" s="18" t="s">
        <v>126</v>
      </c>
      <c r="BE126" s="145">
        <f t="shared" ref="BE126:BE137" si="14">IF(U126="základná",N126,0)</f>
        <v>0</v>
      </c>
      <c r="BF126" s="145">
        <f t="shared" ref="BF126:BF137" si="15">IF(U126="znížená",N126,0)</f>
        <v>0</v>
      </c>
      <c r="BG126" s="145">
        <f t="shared" ref="BG126:BG137" si="16">IF(U126="zákl. prenesená",N126,0)</f>
        <v>0</v>
      </c>
      <c r="BH126" s="145">
        <f t="shared" ref="BH126:BH137" si="17">IF(U126="zníž. prenesená",N126,0)</f>
        <v>0</v>
      </c>
      <c r="BI126" s="145">
        <f t="shared" ref="BI126:BI137" si="18">IF(U126="nulová",N126,0)</f>
        <v>0</v>
      </c>
      <c r="BJ126" s="18" t="s">
        <v>78</v>
      </c>
      <c r="BK126" s="145">
        <f t="shared" ref="BK126:BK137" si="19">ROUND(L126*K126,2)</f>
        <v>0</v>
      </c>
      <c r="BL126" s="18" t="s">
        <v>424</v>
      </c>
      <c r="BM126" s="18" t="s">
        <v>425</v>
      </c>
    </row>
    <row r="127" spans="2:65" s="1" customFormat="1" ht="16.5" customHeight="1">
      <c r="B127" s="136"/>
      <c r="C127" s="137" t="s">
        <v>155</v>
      </c>
      <c r="D127" s="137" t="s">
        <v>127</v>
      </c>
      <c r="E127" s="138" t="s">
        <v>426</v>
      </c>
      <c r="F127" s="199" t="s">
        <v>427</v>
      </c>
      <c r="G127" s="199"/>
      <c r="H127" s="199"/>
      <c r="I127" s="199"/>
      <c r="J127" s="139" t="s">
        <v>228</v>
      </c>
      <c r="K127" s="140">
        <v>20</v>
      </c>
      <c r="L127" s="226"/>
      <c r="M127" s="226"/>
      <c r="N127" s="226">
        <f t="shared" si="10"/>
        <v>0</v>
      </c>
      <c r="O127" s="226"/>
      <c r="P127" s="226"/>
      <c r="Q127" s="226"/>
      <c r="R127" s="141"/>
      <c r="T127" s="142" t="s">
        <v>5</v>
      </c>
      <c r="U127" s="40" t="s">
        <v>36</v>
      </c>
      <c r="V127" s="143">
        <v>4.9880000000000001E-2</v>
      </c>
      <c r="W127" s="143">
        <f t="shared" si="11"/>
        <v>0.99760000000000004</v>
      </c>
      <c r="X127" s="143">
        <v>0</v>
      </c>
      <c r="Y127" s="143">
        <f t="shared" si="12"/>
        <v>0</v>
      </c>
      <c r="Z127" s="143">
        <v>0</v>
      </c>
      <c r="AA127" s="144">
        <f t="shared" si="13"/>
        <v>0</v>
      </c>
      <c r="AR127" s="18" t="s">
        <v>424</v>
      </c>
      <c r="AT127" s="18" t="s">
        <v>127</v>
      </c>
      <c r="AU127" s="18" t="s">
        <v>78</v>
      </c>
      <c r="AY127" s="18" t="s">
        <v>126</v>
      </c>
      <c r="BE127" s="145">
        <f t="shared" si="14"/>
        <v>0</v>
      </c>
      <c r="BF127" s="145">
        <f t="shared" si="15"/>
        <v>0</v>
      </c>
      <c r="BG127" s="145">
        <f t="shared" si="16"/>
        <v>0</v>
      </c>
      <c r="BH127" s="145">
        <f t="shared" si="17"/>
        <v>0</v>
      </c>
      <c r="BI127" s="145">
        <f t="shared" si="18"/>
        <v>0</v>
      </c>
      <c r="BJ127" s="18" t="s">
        <v>78</v>
      </c>
      <c r="BK127" s="145">
        <f t="shared" si="19"/>
        <v>0</v>
      </c>
      <c r="BL127" s="18" t="s">
        <v>424</v>
      </c>
      <c r="BM127" s="18" t="s">
        <v>428</v>
      </c>
    </row>
    <row r="128" spans="2:65" s="1" customFormat="1" ht="38.25" customHeight="1">
      <c r="B128" s="136"/>
      <c r="C128" s="137" t="s">
        <v>159</v>
      </c>
      <c r="D128" s="137" t="s">
        <v>127</v>
      </c>
      <c r="E128" s="138" t="s">
        <v>429</v>
      </c>
      <c r="F128" s="199" t="s">
        <v>430</v>
      </c>
      <c r="G128" s="199"/>
      <c r="H128" s="199"/>
      <c r="I128" s="199"/>
      <c r="J128" s="139" t="s">
        <v>228</v>
      </c>
      <c r="K128" s="140">
        <v>6</v>
      </c>
      <c r="L128" s="226"/>
      <c r="M128" s="226"/>
      <c r="N128" s="226">
        <f t="shared" si="10"/>
        <v>0</v>
      </c>
      <c r="O128" s="226"/>
      <c r="P128" s="226"/>
      <c r="Q128" s="226"/>
      <c r="R128" s="141"/>
      <c r="T128" s="142" t="s">
        <v>5</v>
      </c>
      <c r="U128" s="40" t="s">
        <v>36</v>
      </c>
      <c r="V128" s="143">
        <v>0.11577</v>
      </c>
      <c r="W128" s="143">
        <f t="shared" si="11"/>
        <v>0.69462000000000002</v>
      </c>
      <c r="X128" s="143">
        <v>0</v>
      </c>
      <c r="Y128" s="143">
        <f t="shared" si="12"/>
        <v>0</v>
      </c>
      <c r="Z128" s="143">
        <v>0</v>
      </c>
      <c r="AA128" s="144">
        <f t="shared" si="13"/>
        <v>0</v>
      </c>
      <c r="AR128" s="18" t="s">
        <v>424</v>
      </c>
      <c r="AT128" s="18" t="s">
        <v>127</v>
      </c>
      <c r="AU128" s="18" t="s">
        <v>78</v>
      </c>
      <c r="AY128" s="18" t="s">
        <v>126</v>
      </c>
      <c r="BE128" s="145">
        <f t="shared" si="14"/>
        <v>0</v>
      </c>
      <c r="BF128" s="145">
        <f t="shared" si="15"/>
        <v>0</v>
      </c>
      <c r="BG128" s="145">
        <f t="shared" si="16"/>
        <v>0</v>
      </c>
      <c r="BH128" s="145">
        <f t="shared" si="17"/>
        <v>0</v>
      </c>
      <c r="BI128" s="145">
        <f t="shared" si="18"/>
        <v>0</v>
      </c>
      <c r="BJ128" s="18" t="s">
        <v>78</v>
      </c>
      <c r="BK128" s="145">
        <f t="shared" si="19"/>
        <v>0</v>
      </c>
      <c r="BL128" s="18" t="s">
        <v>424</v>
      </c>
      <c r="BM128" s="18" t="s">
        <v>431</v>
      </c>
    </row>
    <row r="129" spans="2:65" s="1" customFormat="1" ht="16.5" customHeight="1">
      <c r="B129" s="136"/>
      <c r="C129" s="137" t="s">
        <v>164</v>
      </c>
      <c r="D129" s="137" t="s">
        <v>127</v>
      </c>
      <c r="E129" s="138" t="s">
        <v>432</v>
      </c>
      <c r="F129" s="199" t="s">
        <v>433</v>
      </c>
      <c r="G129" s="199"/>
      <c r="H129" s="199"/>
      <c r="I129" s="199"/>
      <c r="J129" s="139" t="s">
        <v>228</v>
      </c>
      <c r="K129" s="140">
        <v>8</v>
      </c>
      <c r="L129" s="226"/>
      <c r="M129" s="226"/>
      <c r="N129" s="226">
        <f t="shared" si="10"/>
        <v>0</v>
      </c>
      <c r="O129" s="226"/>
      <c r="P129" s="226"/>
      <c r="Q129" s="226"/>
      <c r="R129" s="141"/>
      <c r="T129" s="142" t="s">
        <v>5</v>
      </c>
      <c r="U129" s="40" t="s">
        <v>36</v>
      </c>
      <c r="V129" s="143">
        <v>9.1289999999999996E-2</v>
      </c>
      <c r="W129" s="143">
        <f t="shared" si="11"/>
        <v>0.73031999999999997</v>
      </c>
      <c r="X129" s="143">
        <v>0</v>
      </c>
      <c r="Y129" s="143">
        <f t="shared" si="12"/>
        <v>0</v>
      </c>
      <c r="Z129" s="143">
        <v>0</v>
      </c>
      <c r="AA129" s="144">
        <f t="shared" si="13"/>
        <v>0</v>
      </c>
      <c r="AR129" s="18" t="s">
        <v>424</v>
      </c>
      <c r="AT129" s="18" t="s">
        <v>127</v>
      </c>
      <c r="AU129" s="18" t="s">
        <v>78</v>
      </c>
      <c r="AY129" s="18" t="s">
        <v>126</v>
      </c>
      <c r="BE129" s="145">
        <f t="shared" si="14"/>
        <v>0</v>
      </c>
      <c r="BF129" s="145">
        <f t="shared" si="15"/>
        <v>0</v>
      </c>
      <c r="BG129" s="145">
        <f t="shared" si="16"/>
        <v>0</v>
      </c>
      <c r="BH129" s="145">
        <f t="shared" si="17"/>
        <v>0</v>
      </c>
      <c r="BI129" s="145">
        <f t="shared" si="18"/>
        <v>0</v>
      </c>
      <c r="BJ129" s="18" t="s">
        <v>78</v>
      </c>
      <c r="BK129" s="145">
        <f t="shared" si="19"/>
        <v>0</v>
      </c>
      <c r="BL129" s="18" t="s">
        <v>424</v>
      </c>
      <c r="BM129" s="18" t="s">
        <v>434</v>
      </c>
    </row>
    <row r="130" spans="2:65" s="1" customFormat="1" ht="25.5" customHeight="1">
      <c r="B130" s="136"/>
      <c r="C130" s="137" t="s">
        <v>168</v>
      </c>
      <c r="D130" s="137" t="s">
        <v>127</v>
      </c>
      <c r="E130" s="138" t="s">
        <v>435</v>
      </c>
      <c r="F130" s="199" t="s">
        <v>436</v>
      </c>
      <c r="G130" s="199"/>
      <c r="H130" s="199"/>
      <c r="I130" s="199"/>
      <c r="J130" s="139" t="s">
        <v>228</v>
      </c>
      <c r="K130" s="140">
        <v>20</v>
      </c>
      <c r="L130" s="226"/>
      <c r="M130" s="226"/>
      <c r="N130" s="226">
        <f t="shared" si="10"/>
        <v>0</v>
      </c>
      <c r="O130" s="226"/>
      <c r="P130" s="226"/>
      <c r="Q130" s="226"/>
      <c r="R130" s="141"/>
      <c r="T130" s="142" t="s">
        <v>5</v>
      </c>
      <c r="U130" s="40" t="s">
        <v>36</v>
      </c>
      <c r="V130" s="143">
        <v>1.976E-2</v>
      </c>
      <c r="W130" s="143">
        <f t="shared" si="11"/>
        <v>0.3952</v>
      </c>
      <c r="X130" s="143">
        <v>0</v>
      </c>
      <c r="Y130" s="143">
        <f t="shared" si="12"/>
        <v>0</v>
      </c>
      <c r="Z130" s="143">
        <v>0</v>
      </c>
      <c r="AA130" s="144">
        <f t="shared" si="13"/>
        <v>0</v>
      </c>
      <c r="AR130" s="18" t="s">
        <v>424</v>
      </c>
      <c r="AT130" s="18" t="s">
        <v>127</v>
      </c>
      <c r="AU130" s="18" t="s">
        <v>78</v>
      </c>
      <c r="AY130" s="18" t="s">
        <v>126</v>
      </c>
      <c r="BE130" s="145">
        <f t="shared" si="14"/>
        <v>0</v>
      </c>
      <c r="BF130" s="145">
        <f t="shared" si="15"/>
        <v>0</v>
      </c>
      <c r="BG130" s="145">
        <f t="shared" si="16"/>
        <v>0</v>
      </c>
      <c r="BH130" s="145">
        <f t="shared" si="17"/>
        <v>0</v>
      </c>
      <c r="BI130" s="145">
        <f t="shared" si="18"/>
        <v>0</v>
      </c>
      <c r="BJ130" s="18" t="s">
        <v>78</v>
      </c>
      <c r="BK130" s="145">
        <f t="shared" si="19"/>
        <v>0</v>
      </c>
      <c r="BL130" s="18" t="s">
        <v>424</v>
      </c>
      <c r="BM130" s="18" t="s">
        <v>437</v>
      </c>
    </row>
    <row r="131" spans="2:65" s="1" customFormat="1" ht="38.25" customHeight="1">
      <c r="B131" s="136"/>
      <c r="C131" s="137" t="s">
        <v>173</v>
      </c>
      <c r="D131" s="137" t="s">
        <v>127</v>
      </c>
      <c r="E131" s="138" t="s">
        <v>438</v>
      </c>
      <c r="F131" s="199" t="s">
        <v>439</v>
      </c>
      <c r="G131" s="199"/>
      <c r="H131" s="199"/>
      <c r="I131" s="199"/>
      <c r="J131" s="139" t="s">
        <v>241</v>
      </c>
      <c r="K131" s="140">
        <v>8</v>
      </c>
      <c r="L131" s="226"/>
      <c r="M131" s="226"/>
      <c r="N131" s="226">
        <f t="shared" si="10"/>
        <v>0</v>
      </c>
      <c r="O131" s="226"/>
      <c r="P131" s="226"/>
      <c r="Q131" s="226"/>
      <c r="R131" s="141"/>
      <c r="T131" s="142" t="s">
        <v>5</v>
      </c>
      <c r="U131" s="40" t="s">
        <v>36</v>
      </c>
      <c r="V131" s="143">
        <v>5.3650000000000003E-2</v>
      </c>
      <c r="W131" s="143">
        <f t="shared" si="11"/>
        <v>0.42920000000000003</v>
      </c>
      <c r="X131" s="143">
        <v>0</v>
      </c>
      <c r="Y131" s="143">
        <f t="shared" si="12"/>
        <v>0</v>
      </c>
      <c r="Z131" s="143">
        <v>0</v>
      </c>
      <c r="AA131" s="144">
        <f t="shared" si="13"/>
        <v>0</v>
      </c>
      <c r="AR131" s="18" t="s">
        <v>424</v>
      </c>
      <c r="AT131" s="18" t="s">
        <v>127</v>
      </c>
      <c r="AU131" s="18" t="s">
        <v>78</v>
      </c>
      <c r="AY131" s="18" t="s">
        <v>126</v>
      </c>
      <c r="BE131" s="145">
        <f t="shared" si="14"/>
        <v>0</v>
      </c>
      <c r="BF131" s="145">
        <f t="shared" si="15"/>
        <v>0</v>
      </c>
      <c r="BG131" s="145">
        <f t="shared" si="16"/>
        <v>0</v>
      </c>
      <c r="BH131" s="145">
        <f t="shared" si="17"/>
        <v>0</v>
      </c>
      <c r="BI131" s="145">
        <f t="shared" si="18"/>
        <v>0</v>
      </c>
      <c r="BJ131" s="18" t="s">
        <v>78</v>
      </c>
      <c r="BK131" s="145">
        <f t="shared" si="19"/>
        <v>0</v>
      </c>
      <c r="BL131" s="18" t="s">
        <v>424</v>
      </c>
      <c r="BM131" s="18" t="s">
        <v>440</v>
      </c>
    </row>
    <row r="132" spans="2:65" s="1" customFormat="1" ht="38.25" customHeight="1">
      <c r="B132" s="136"/>
      <c r="C132" s="137" t="s">
        <v>177</v>
      </c>
      <c r="D132" s="137" t="s">
        <v>127</v>
      </c>
      <c r="E132" s="138" t="s">
        <v>441</v>
      </c>
      <c r="F132" s="199" t="s">
        <v>442</v>
      </c>
      <c r="G132" s="199"/>
      <c r="H132" s="199"/>
      <c r="I132" s="199"/>
      <c r="J132" s="139" t="s">
        <v>241</v>
      </c>
      <c r="K132" s="140">
        <v>4</v>
      </c>
      <c r="L132" s="226"/>
      <c r="M132" s="226"/>
      <c r="N132" s="226">
        <f t="shared" si="10"/>
        <v>0</v>
      </c>
      <c r="O132" s="226"/>
      <c r="P132" s="226"/>
      <c r="Q132" s="226"/>
      <c r="R132" s="141"/>
      <c r="T132" s="142" t="s">
        <v>5</v>
      </c>
      <c r="U132" s="40" t="s">
        <v>36</v>
      </c>
      <c r="V132" s="143">
        <v>0.16847000000000001</v>
      </c>
      <c r="W132" s="143">
        <f t="shared" si="11"/>
        <v>0.67388000000000003</v>
      </c>
      <c r="X132" s="143">
        <v>0</v>
      </c>
      <c r="Y132" s="143">
        <f t="shared" si="12"/>
        <v>0</v>
      </c>
      <c r="Z132" s="143">
        <v>0</v>
      </c>
      <c r="AA132" s="144">
        <f t="shared" si="13"/>
        <v>0</v>
      </c>
      <c r="AR132" s="18" t="s">
        <v>424</v>
      </c>
      <c r="AT132" s="18" t="s">
        <v>127</v>
      </c>
      <c r="AU132" s="18" t="s">
        <v>78</v>
      </c>
      <c r="AY132" s="18" t="s">
        <v>126</v>
      </c>
      <c r="BE132" s="145">
        <f t="shared" si="14"/>
        <v>0</v>
      </c>
      <c r="BF132" s="145">
        <f t="shared" si="15"/>
        <v>0</v>
      </c>
      <c r="BG132" s="145">
        <f t="shared" si="16"/>
        <v>0</v>
      </c>
      <c r="BH132" s="145">
        <f t="shared" si="17"/>
        <v>0</v>
      </c>
      <c r="BI132" s="145">
        <f t="shared" si="18"/>
        <v>0</v>
      </c>
      <c r="BJ132" s="18" t="s">
        <v>78</v>
      </c>
      <c r="BK132" s="145">
        <f t="shared" si="19"/>
        <v>0</v>
      </c>
      <c r="BL132" s="18" t="s">
        <v>424</v>
      </c>
      <c r="BM132" s="18" t="s">
        <v>443</v>
      </c>
    </row>
    <row r="133" spans="2:65" s="1" customFormat="1" ht="25.5" customHeight="1">
      <c r="B133" s="136"/>
      <c r="C133" s="137" t="s">
        <v>181</v>
      </c>
      <c r="D133" s="137" t="s">
        <v>127</v>
      </c>
      <c r="E133" s="138" t="s">
        <v>444</v>
      </c>
      <c r="F133" s="199" t="s">
        <v>445</v>
      </c>
      <c r="G133" s="199"/>
      <c r="H133" s="199"/>
      <c r="I133" s="199"/>
      <c r="J133" s="139" t="s">
        <v>241</v>
      </c>
      <c r="K133" s="140">
        <v>1</v>
      </c>
      <c r="L133" s="226"/>
      <c r="M133" s="226"/>
      <c r="N133" s="226">
        <f t="shared" si="10"/>
        <v>0</v>
      </c>
      <c r="O133" s="226"/>
      <c r="P133" s="226"/>
      <c r="Q133" s="226"/>
      <c r="R133" s="141"/>
      <c r="T133" s="142" t="s">
        <v>5</v>
      </c>
      <c r="U133" s="40" t="s">
        <v>36</v>
      </c>
      <c r="V133" s="143">
        <v>0.39152999999999999</v>
      </c>
      <c r="W133" s="143">
        <f t="shared" si="11"/>
        <v>0.39152999999999999</v>
      </c>
      <c r="X133" s="143">
        <v>0</v>
      </c>
      <c r="Y133" s="143">
        <f t="shared" si="12"/>
        <v>0</v>
      </c>
      <c r="Z133" s="143">
        <v>0</v>
      </c>
      <c r="AA133" s="144">
        <f t="shared" si="13"/>
        <v>0</v>
      </c>
      <c r="AR133" s="18" t="s">
        <v>424</v>
      </c>
      <c r="AT133" s="18" t="s">
        <v>127</v>
      </c>
      <c r="AU133" s="18" t="s">
        <v>78</v>
      </c>
      <c r="AY133" s="18" t="s">
        <v>126</v>
      </c>
      <c r="BE133" s="145">
        <f t="shared" si="14"/>
        <v>0</v>
      </c>
      <c r="BF133" s="145">
        <f t="shared" si="15"/>
        <v>0</v>
      </c>
      <c r="BG133" s="145">
        <f t="shared" si="16"/>
        <v>0</v>
      </c>
      <c r="BH133" s="145">
        <f t="shared" si="17"/>
        <v>0</v>
      </c>
      <c r="BI133" s="145">
        <f t="shared" si="18"/>
        <v>0</v>
      </c>
      <c r="BJ133" s="18" t="s">
        <v>78</v>
      </c>
      <c r="BK133" s="145">
        <f t="shared" si="19"/>
        <v>0</v>
      </c>
      <c r="BL133" s="18" t="s">
        <v>424</v>
      </c>
      <c r="BM133" s="18" t="s">
        <v>446</v>
      </c>
    </row>
    <row r="134" spans="2:65" s="1" customFormat="1" ht="25.5" customHeight="1">
      <c r="B134" s="136"/>
      <c r="C134" s="137" t="s">
        <v>185</v>
      </c>
      <c r="D134" s="137" t="s">
        <v>127</v>
      </c>
      <c r="E134" s="138" t="s">
        <v>447</v>
      </c>
      <c r="F134" s="199" t="s">
        <v>448</v>
      </c>
      <c r="G134" s="199"/>
      <c r="H134" s="199"/>
      <c r="I134" s="199"/>
      <c r="J134" s="139" t="s">
        <v>241</v>
      </c>
      <c r="K134" s="140">
        <v>2</v>
      </c>
      <c r="L134" s="226"/>
      <c r="M134" s="226"/>
      <c r="N134" s="226">
        <f t="shared" si="10"/>
        <v>0</v>
      </c>
      <c r="O134" s="226"/>
      <c r="P134" s="226"/>
      <c r="Q134" s="226"/>
      <c r="R134" s="141"/>
      <c r="T134" s="142" t="s">
        <v>5</v>
      </c>
      <c r="U134" s="40" t="s">
        <v>36</v>
      </c>
      <c r="V134" s="143">
        <v>1.0117700000000001</v>
      </c>
      <c r="W134" s="143">
        <f t="shared" si="11"/>
        <v>2.0235400000000001</v>
      </c>
      <c r="X134" s="143">
        <v>0</v>
      </c>
      <c r="Y134" s="143">
        <f t="shared" si="12"/>
        <v>0</v>
      </c>
      <c r="Z134" s="143">
        <v>0</v>
      </c>
      <c r="AA134" s="144">
        <f t="shared" si="13"/>
        <v>0</v>
      </c>
      <c r="AR134" s="18" t="s">
        <v>424</v>
      </c>
      <c r="AT134" s="18" t="s">
        <v>127</v>
      </c>
      <c r="AU134" s="18" t="s">
        <v>78</v>
      </c>
      <c r="AY134" s="18" t="s">
        <v>126</v>
      </c>
      <c r="BE134" s="145">
        <f t="shared" si="14"/>
        <v>0</v>
      </c>
      <c r="BF134" s="145">
        <f t="shared" si="15"/>
        <v>0</v>
      </c>
      <c r="BG134" s="145">
        <f t="shared" si="16"/>
        <v>0</v>
      </c>
      <c r="BH134" s="145">
        <f t="shared" si="17"/>
        <v>0</v>
      </c>
      <c r="BI134" s="145">
        <f t="shared" si="18"/>
        <v>0</v>
      </c>
      <c r="BJ134" s="18" t="s">
        <v>78</v>
      </c>
      <c r="BK134" s="145">
        <f t="shared" si="19"/>
        <v>0</v>
      </c>
      <c r="BL134" s="18" t="s">
        <v>424</v>
      </c>
      <c r="BM134" s="18" t="s">
        <v>449</v>
      </c>
    </row>
    <row r="135" spans="2:65" s="1" customFormat="1" ht="25.5" customHeight="1">
      <c r="B135" s="136"/>
      <c r="C135" s="137" t="s">
        <v>189</v>
      </c>
      <c r="D135" s="137" t="s">
        <v>127</v>
      </c>
      <c r="E135" s="138" t="s">
        <v>450</v>
      </c>
      <c r="F135" s="199" t="s">
        <v>451</v>
      </c>
      <c r="G135" s="199"/>
      <c r="H135" s="199"/>
      <c r="I135" s="199"/>
      <c r="J135" s="139" t="s">
        <v>241</v>
      </c>
      <c r="K135" s="140">
        <v>3</v>
      </c>
      <c r="L135" s="226"/>
      <c r="M135" s="226"/>
      <c r="N135" s="226">
        <f t="shared" si="10"/>
        <v>0</v>
      </c>
      <c r="O135" s="226"/>
      <c r="P135" s="226"/>
      <c r="Q135" s="226"/>
      <c r="R135" s="141"/>
      <c r="T135" s="142" t="s">
        <v>5</v>
      </c>
      <c r="U135" s="40" t="s">
        <v>36</v>
      </c>
      <c r="V135" s="143">
        <v>0.47624</v>
      </c>
      <c r="W135" s="143">
        <f t="shared" si="11"/>
        <v>1.42872</v>
      </c>
      <c r="X135" s="143">
        <v>0</v>
      </c>
      <c r="Y135" s="143">
        <f t="shared" si="12"/>
        <v>0</v>
      </c>
      <c r="Z135" s="143">
        <v>0</v>
      </c>
      <c r="AA135" s="144">
        <f t="shared" si="13"/>
        <v>0</v>
      </c>
      <c r="AR135" s="18" t="s">
        <v>424</v>
      </c>
      <c r="AT135" s="18" t="s">
        <v>127</v>
      </c>
      <c r="AU135" s="18" t="s">
        <v>78</v>
      </c>
      <c r="AY135" s="18" t="s">
        <v>126</v>
      </c>
      <c r="BE135" s="145">
        <f t="shared" si="14"/>
        <v>0</v>
      </c>
      <c r="BF135" s="145">
        <f t="shared" si="15"/>
        <v>0</v>
      </c>
      <c r="BG135" s="145">
        <f t="shared" si="16"/>
        <v>0</v>
      </c>
      <c r="BH135" s="145">
        <f t="shared" si="17"/>
        <v>0</v>
      </c>
      <c r="BI135" s="145">
        <f t="shared" si="18"/>
        <v>0</v>
      </c>
      <c r="BJ135" s="18" t="s">
        <v>78</v>
      </c>
      <c r="BK135" s="145">
        <f t="shared" si="19"/>
        <v>0</v>
      </c>
      <c r="BL135" s="18" t="s">
        <v>424</v>
      </c>
      <c r="BM135" s="18" t="s">
        <v>452</v>
      </c>
    </row>
    <row r="136" spans="2:65" s="1" customFormat="1" ht="16.5" customHeight="1">
      <c r="B136" s="136"/>
      <c r="C136" s="137" t="s">
        <v>193</v>
      </c>
      <c r="D136" s="137" t="s">
        <v>127</v>
      </c>
      <c r="E136" s="138" t="s">
        <v>453</v>
      </c>
      <c r="F136" s="199" t="s">
        <v>454</v>
      </c>
      <c r="G136" s="199"/>
      <c r="H136" s="199"/>
      <c r="I136" s="199"/>
      <c r="J136" s="139" t="s">
        <v>241</v>
      </c>
      <c r="K136" s="140">
        <v>1</v>
      </c>
      <c r="L136" s="226"/>
      <c r="M136" s="226"/>
      <c r="N136" s="226">
        <f t="shared" si="10"/>
        <v>0</v>
      </c>
      <c r="O136" s="226"/>
      <c r="P136" s="226"/>
      <c r="Q136" s="226"/>
      <c r="R136" s="141"/>
      <c r="T136" s="142" t="s">
        <v>5</v>
      </c>
      <c r="U136" s="40" t="s">
        <v>36</v>
      </c>
      <c r="V136" s="143">
        <v>0.34071000000000001</v>
      </c>
      <c r="W136" s="143">
        <f t="shared" si="11"/>
        <v>0.34071000000000001</v>
      </c>
      <c r="X136" s="143">
        <v>0</v>
      </c>
      <c r="Y136" s="143">
        <f t="shared" si="12"/>
        <v>0</v>
      </c>
      <c r="Z136" s="143">
        <v>0</v>
      </c>
      <c r="AA136" s="144">
        <f t="shared" si="13"/>
        <v>0</v>
      </c>
      <c r="AR136" s="18" t="s">
        <v>424</v>
      </c>
      <c r="AT136" s="18" t="s">
        <v>127</v>
      </c>
      <c r="AU136" s="18" t="s">
        <v>78</v>
      </c>
      <c r="AY136" s="18" t="s">
        <v>126</v>
      </c>
      <c r="BE136" s="145">
        <f t="shared" si="14"/>
        <v>0</v>
      </c>
      <c r="BF136" s="145">
        <f t="shared" si="15"/>
        <v>0</v>
      </c>
      <c r="BG136" s="145">
        <f t="shared" si="16"/>
        <v>0</v>
      </c>
      <c r="BH136" s="145">
        <f t="shared" si="17"/>
        <v>0</v>
      </c>
      <c r="BI136" s="145">
        <f t="shared" si="18"/>
        <v>0</v>
      </c>
      <c r="BJ136" s="18" t="s">
        <v>78</v>
      </c>
      <c r="BK136" s="145">
        <f t="shared" si="19"/>
        <v>0</v>
      </c>
      <c r="BL136" s="18" t="s">
        <v>424</v>
      </c>
      <c r="BM136" s="18" t="s">
        <v>455</v>
      </c>
    </row>
    <row r="137" spans="2:65" s="1" customFormat="1" ht="16.5" customHeight="1">
      <c r="B137" s="136"/>
      <c r="C137" s="146" t="s">
        <v>197</v>
      </c>
      <c r="D137" s="146" t="s">
        <v>205</v>
      </c>
      <c r="E137" s="147" t="s">
        <v>456</v>
      </c>
      <c r="F137" s="198" t="s">
        <v>457</v>
      </c>
      <c r="G137" s="198"/>
      <c r="H137" s="198"/>
      <c r="I137" s="198"/>
      <c r="J137" s="148" t="s">
        <v>241</v>
      </c>
      <c r="K137" s="149">
        <v>1</v>
      </c>
      <c r="L137" s="227"/>
      <c r="M137" s="227"/>
      <c r="N137" s="227">
        <f t="shared" si="10"/>
        <v>0</v>
      </c>
      <c r="O137" s="226"/>
      <c r="P137" s="226"/>
      <c r="Q137" s="226"/>
      <c r="R137" s="141"/>
      <c r="T137" s="142" t="s">
        <v>5</v>
      </c>
      <c r="U137" s="40" t="s">
        <v>36</v>
      </c>
      <c r="V137" s="143">
        <v>0</v>
      </c>
      <c r="W137" s="143">
        <f t="shared" si="11"/>
        <v>0</v>
      </c>
      <c r="X137" s="143">
        <v>0</v>
      </c>
      <c r="Y137" s="143">
        <f t="shared" si="12"/>
        <v>0</v>
      </c>
      <c r="Z137" s="143">
        <v>0</v>
      </c>
      <c r="AA137" s="144">
        <f t="shared" si="13"/>
        <v>0</v>
      </c>
      <c r="AR137" s="18" t="s">
        <v>458</v>
      </c>
      <c r="AT137" s="18" t="s">
        <v>205</v>
      </c>
      <c r="AU137" s="18" t="s">
        <v>78</v>
      </c>
      <c r="AY137" s="18" t="s">
        <v>126</v>
      </c>
      <c r="BE137" s="145">
        <f t="shared" si="14"/>
        <v>0</v>
      </c>
      <c r="BF137" s="145">
        <f t="shared" si="15"/>
        <v>0</v>
      </c>
      <c r="BG137" s="145">
        <f t="shared" si="16"/>
        <v>0</v>
      </c>
      <c r="BH137" s="145">
        <f t="shared" si="17"/>
        <v>0</v>
      </c>
      <c r="BI137" s="145">
        <f t="shared" si="18"/>
        <v>0</v>
      </c>
      <c r="BJ137" s="18" t="s">
        <v>78</v>
      </c>
      <c r="BK137" s="145">
        <f t="shared" si="19"/>
        <v>0</v>
      </c>
      <c r="BL137" s="18" t="s">
        <v>458</v>
      </c>
      <c r="BM137" s="18" t="s">
        <v>459</v>
      </c>
    </row>
    <row r="138" spans="2:65" s="9" customFormat="1" ht="29.85" customHeight="1">
      <c r="B138" s="125"/>
      <c r="C138" s="126"/>
      <c r="D138" s="135" t="s">
        <v>407</v>
      </c>
      <c r="E138" s="135"/>
      <c r="F138" s="135"/>
      <c r="G138" s="135"/>
      <c r="H138" s="135"/>
      <c r="I138" s="135"/>
      <c r="J138" s="135"/>
      <c r="K138" s="135"/>
      <c r="L138" s="135"/>
      <c r="M138" s="135"/>
      <c r="N138" s="228">
        <f>BK138</f>
        <v>0</v>
      </c>
      <c r="O138" s="229"/>
      <c r="P138" s="229"/>
      <c r="Q138" s="229"/>
      <c r="R138" s="128"/>
      <c r="T138" s="129"/>
      <c r="U138" s="126"/>
      <c r="V138" s="126"/>
      <c r="W138" s="130">
        <f>SUM(W139:W142)</f>
        <v>16.958955000000003</v>
      </c>
      <c r="X138" s="126"/>
      <c r="Y138" s="130">
        <f>SUM(Y139:Y142)</f>
        <v>0</v>
      </c>
      <c r="Z138" s="126"/>
      <c r="AA138" s="131">
        <f>SUM(AA139:AA142)</f>
        <v>0</v>
      </c>
      <c r="AR138" s="132" t="s">
        <v>80</v>
      </c>
      <c r="AT138" s="133" t="s">
        <v>68</v>
      </c>
      <c r="AU138" s="133" t="s">
        <v>75</v>
      </c>
      <c r="AY138" s="132" t="s">
        <v>126</v>
      </c>
      <c r="BK138" s="134">
        <f>SUM(BK139:BK142)</f>
        <v>0</v>
      </c>
    </row>
    <row r="139" spans="2:65" s="1" customFormat="1" ht="25.5" customHeight="1">
      <c r="B139" s="136"/>
      <c r="C139" s="137" t="s">
        <v>201</v>
      </c>
      <c r="D139" s="137" t="s">
        <v>127</v>
      </c>
      <c r="E139" s="138" t="s">
        <v>460</v>
      </c>
      <c r="F139" s="199" t="s">
        <v>461</v>
      </c>
      <c r="G139" s="199"/>
      <c r="H139" s="199"/>
      <c r="I139" s="199"/>
      <c r="J139" s="139" t="s">
        <v>228</v>
      </c>
      <c r="K139" s="140">
        <v>10</v>
      </c>
      <c r="L139" s="226"/>
      <c r="M139" s="226"/>
      <c r="N139" s="226">
        <f>ROUND(L139*K139,2)</f>
        <v>0</v>
      </c>
      <c r="O139" s="226"/>
      <c r="P139" s="226"/>
      <c r="Q139" s="226"/>
      <c r="R139" s="141"/>
      <c r="T139" s="142" t="s">
        <v>5</v>
      </c>
      <c r="U139" s="40" t="s">
        <v>36</v>
      </c>
      <c r="V139" s="143">
        <v>0.72899999999999998</v>
      </c>
      <c r="W139" s="143">
        <f>V139*K139</f>
        <v>7.29</v>
      </c>
      <c r="X139" s="143">
        <v>0</v>
      </c>
      <c r="Y139" s="143">
        <f>X139*K139</f>
        <v>0</v>
      </c>
      <c r="Z139" s="143">
        <v>0</v>
      </c>
      <c r="AA139" s="144">
        <f>Z139*K139</f>
        <v>0</v>
      </c>
      <c r="AR139" s="18" t="s">
        <v>424</v>
      </c>
      <c r="AT139" s="18" t="s">
        <v>127</v>
      </c>
      <c r="AU139" s="18" t="s">
        <v>78</v>
      </c>
      <c r="AY139" s="18" t="s">
        <v>126</v>
      </c>
      <c r="BE139" s="145">
        <f>IF(U139="základná",N139,0)</f>
        <v>0</v>
      </c>
      <c r="BF139" s="145">
        <f>IF(U139="znížená",N139,0)</f>
        <v>0</v>
      </c>
      <c r="BG139" s="145">
        <f>IF(U139="zákl. prenesená",N139,0)</f>
        <v>0</v>
      </c>
      <c r="BH139" s="145">
        <f>IF(U139="zníž. prenesená",N139,0)</f>
        <v>0</v>
      </c>
      <c r="BI139" s="145">
        <f>IF(U139="nulová",N139,0)</f>
        <v>0</v>
      </c>
      <c r="BJ139" s="18" t="s">
        <v>78</v>
      </c>
      <c r="BK139" s="145">
        <f>ROUND(L139*K139,2)</f>
        <v>0</v>
      </c>
      <c r="BL139" s="18" t="s">
        <v>424</v>
      </c>
      <c r="BM139" s="18" t="s">
        <v>462</v>
      </c>
    </row>
    <row r="140" spans="2:65" s="1" customFormat="1" ht="16.5" customHeight="1">
      <c r="B140" s="136"/>
      <c r="C140" s="137" t="s">
        <v>10</v>
      </c>
      <c r="D140" s="137" t="s">
        <v>127</v>
      </c>
      <c r="E140" s="138" t="s">
        <v>463</v>
      </c>
      <c r="F140" s="199" t="s">
        <v>464</v>
      </c>
      <c r="G140" s="199"/>
      <c r="H140" s="199"/>
      <c r="I140" s="199"/>
      <c r="J140" s="139" t="s">
        <v>228</v>
      </c>
      <c r="K140" s="140">
        <v>8</v>
      </c>
      <c r="L140" s="226"/>
      <c r="M140" s="226"/>
      <c r="N140" s="226">
        <f>ROUND(L140*K140,2)</f>
        <v>0</v>
      </c>
      <c r="O140" s="226"/>
      <c r="P140" s="226"/>
      <c r="Q140" s="226"/>
      <c r="R140" s="141"/>
      <c r="T140" s="142" t="s">
        <v>5</v>
      </c>
      <c r="U140" s="40" t="s">
        <v>36</v>
      </c>
      <c r="V140" s="143">
        <v>0.94769999999999999</v>
      </c>
      <c r="W140" s="143">
        <f>V140*K140</f>
        <v>7.5815999999999999</v>
      </c>
      <c r="X140" s="143">
        <v>0</v>
      </c>
      <c r="Y140" s="143">
        <f>X140*K140</f>
        <v>0</v>
      </c>
      <c r="Z140" s="143">
        <v>0</v>
      </c>
      <c r="AA140" s="144">
        <f>Z140*K140</f>
        <v>0</v>
      </c>
      <c r="AR140" s="18" t="s">
        <v>424</v>
      </c>
      <c r="AT140" s="18" t="s">
        <v>127</v>
      </c>
      <c r="AU140" s="18" t="s">
        <v>78</v>
      </c>
      <c r="AY140" s="18" t="s">
        <v>126</v>
      </c>
      <c r="BE140" s="145">
        <f>IF(U140="základná",N140,0)</f>
        <v>0</v>
      </c>
      <c r="BF140" s="145">
        <f>IF(U140="znížená",N140,0)</f>
        <v>0</v>
      </c>
      <c r="BG140" s="145">
        <f>IF(U140="zákl. prenesená",N140,0)</f>
        <v>0</v>
      </c>
      <c r="BH140" s="145">
        <f>IF(U140="zníž. prenesená",N140,0)</f>
        <v>0</v>
      </c>
      <c r="BI140" s="145">
        <f>IF(U140="nulová",N140,0)</f>
        <v>0</v>
      </c>
      <c r="BJ140" s="18" t="s">
        <v>78</v>
      </c>
      <c r="BK140" s="145">
        <f>ROUND(L140*K140,2)</f>
        <v>0</v>
      </c>
      <c r="BL140" s="18" t="s">
        <v>424</v>
      </c>
      <c r="BM140" s="18" t="s">
        <v>465</v>
      </c>
    </row>
    <row r="141" spans="2:65" s="1" customFormat="1" ht="38.25" customHeight="1">
      <c r="B141" s="136"/>
      <c r="C141" s="137" t="s">
        <v>209</v>
      </c>
      <c r="D141" s="137" t="s">
        <v>127</v>
      </c>
      <c r="E141" s="138" t="s">
        <v>466</v>
      </c>
      <c r="F141" s="199" t="s">
        <v>467</v>
      </c>
      <c r="G141" s="199"/>
      <c r="H141" s="199"/>
      <c r="I141" s="199"/>
      <c r="J141" s="139" t="s">
        <v>228</v>
      </c>
      <c r="K141" s="140">
        <v>10</v>
      </c>
      <c r="L141" s="226"/>
      <c r="M141" s="226"/>
      <c r="N141" s="226">
        <f>ROUND(L141*K141,2)</f>
        <v>0</v>
      </c>
      <c r="O141" s="226"/>
      <c r="P141" s="226"/>
      <c r="Q141" s="226"/>
      <c r="R141" s="141"/>
      <c r="T141" s="142" t="s">
        <v>5</v>
      </c>
      <c r="U141" s="40" t="s">
        <v>36</v>
      </c>
      <c r="V141" s="143">
        <v>0.15590999999999999</v>
      </c>
      <c r="W141" s="143">
        <f>V141*K141</f>
        <v>1.5590999999999999</v>
      </c>
      <c r="X141" s="143">
        <v>0</v>
      </c>
      <c r="Y141" s="143">
        <f>X141*K141</f>
        <v>0</v>
      </c>
      <c r="Z141" s="143">
        <v>0</v>
      </c>
      <c r="AA141" s="144">
        <f>Z141*K141</f>
        <v>0</v>
      </c>
      <c r="AR141" s="18" t="s">
        <v>424</v>
      </c>
      <c r="AT141" s="18" t="s">
        <v>127</v>
      </c>
      <c r="AU141" s="18" t="s">
        <v>78</v>
      </c>
      <c r="AY141" s="18" t="s">
        <v>126</v>
      </c>
      <c r="BE141" s="145">
        <f>IF(U141="základná",N141,0)</f>
        <v>0</v>
      </c>
      <c r="BF141" s="145">
        <f>IF(U141="znížená",N141,0)</f>
        <v>0</v>
      </c>
      <c r="BG141" s="145">
        <f>IF(U141="zákl. prenesená",N141,0)</f>
        <v>0</v>
      </c>
      <c r="BH141" s="145">
        <f>IF(U141="zníž. prenesená",N141,0)</f>
        <v>0</v>
      </c>
      <c r="BI141" s="145">
        <f>IF(U141="nulová",N141,0)</f>
        <v>0</v>
      </c>
      <c r="BJ141" s="18" t="s">
        <v>78</v>
      </c>
      <c r="BK141" s="145">
        <f>ROUND(L141*K141,2)</f>
        <v>0</v>
      </c>
      <c r="BL141" s="18" t="s">
        <v>424</v>
      </c>
      <c r="BM141" s="18" t="s">
        <v>468</v>
      </c>
    </row>
    <row r="142" spans="2:65" s="1" customFormat="1" ht="38.25" customHeight="1">
      <c r="B142" s="136"/>
      <c r="C142" s="137" t="s">
        <v>213</v>
      </c>
      <c r="D142" s="137" t="s">
        <v>127</v>
      </c>
      <c r="E142" s="138" t="s">
        <v>469</v>
      </c>
      <c r="F142" s="199" t="s">
        <v>470</v>
      </c>
      <c r="G142" s="199"/>
      <c r="H142" s="199"/>
      <c r="I142" s="199"/>
      <c r="J142" s="139" t="s">
        <v>162</v>
      </c>
      <c r="K142" s="140">
        <v>3.5</v>
      </c>
      <c r="L142" s="226"/>
      <c r="M142" s="226"/>
      <c r="N142" s="226">
        <f>ROUND(L142*K142,2)</f>
        <v>0</v>
      </c>
      <c r="O142" s="226"/>
      <c r="P142" s="226"/>
      <c r="Q142" s="226"/>
      <c r="R142" s="141"/>
      <c r="T142" s="142" t="s">
        <v>5</v>
      </c>
      <c r="U142" s="40" t="s">
        <v>36</v>
      </c>
      <c r="V142" s="143">
        <v>0.15093000000000001</v>
      </c>
      <c r="W142" s="143">
        <f>V142*K142</f>
        <v>0.52825500000000003</v>
      </c>
      <c r="X142" s="143">
        <v>0</v>
      </c>
      <c r="Y142" s="143">
        <f>X142*K142</f>
        <v>0</v>
      </c>
      <c r="Z142" s="143">
        <v>0</v>
      </c>
      <c r="AA142" s="144">
        <f>Z142*K142</f>
        <v>0</v>
      </c>
      <c r="AR142" s="18" t="s">
        <v>424</v>
      </c>
      <c r="AT142" s="18" t="s">
        <v>127</v>
      </c>
      <c r="AU142" s="18" t="s">
        <v>78</v>
      </c>
      <c r="AY142" s="18" t="s">
        <v>126</v>
      </c>
      <c r="BE142" s="145">
        <f>IF(U142="základná",N142,0)</f>
        <v>0</v>
      </c>
      <c r="BF142" s="145">
        <f>IF(U142="znížená",N142,0)</f>
        <v>0</v>
      </c>
      <c r="BG142" s="145">
        <f>IF(U142="zákl. prenesená",N142,0)</f>
        <v>0</v>
      </c>
      <c r="BH142" s="145">
        <f>IF(U142="zníž. prenesená",N142,0)</f>
        <v>0</v>
      </c>
      <c r="BI142" s="145">
        <f>IF(U142="nulová",N142,0)</f>
        <v>0</v>
      </c>
      <c r="BJ142" s="18" t="s">
        <v>78</v>
      </c>
      <c r="BK142" s="145">
        <f>ROUND(L142*K142,2)</f>
        <v>0</v>
      </c>
      <c r="BL142" s="18" t="s">
        <v>424</v>
      </c>
      <c r="BM142" s="18" t="s">
        <v>471</v>
      </c>
    </row>
    <row r="143" spans="2:65" s="9" customFormat="1" ht="29.85" customHeight="1">
      <c r="B143" s="125"/>
      <c r="C143" s="126"/>
      <c r="D143" s="135" t="s">
        <v>408</v>
      </c>
      <c r="E143" s="135"/>
      <c r="F143" s="135"/>
      <c r="G143" s="135"/>
      <c r="H143" s="135"/>
      <c r="I143" s="135"/>
      <c r="J143" s="135"/>
      <c r="K143" s="135"/>
      <c r="L143" s="135"/>
      <c r="M143" s="135"/>
      <c r="N143" s="228">
        <f>BK143</f>
        <v>0</v>
      </c>
      <c r="O143" s="229"/>
      <c r="P143" s="229"/>
      <c r="Q143" s="229"/>
      <c r="R143" s="128"/>
      <c r="T143" s="129"/>
      <c r="U143" s="126"/>
      <c r="V143" s="126"/>
      <c r="W143" s="130">
        <f>W144</f>
        <v>0</v>
      </c>
      <c r="X143" s="126"/>
      <c r="Y143" s="130">
        <f>Y144</f>
        <v>0</v>
      </c>
      <c r="Z143" s="126"/>
      <c r="AA143" s="131">
        <f>AA144</f>
        <v>0</v>
      </c>
      <c r="AR143" s="132" t="s">
        <v>80</v>
      </c>
      <c r="AT143" s="133" t="s">
        <v>68</v>
      </c>
      <c r="AU143" s="133" t="s">
        <v>75</v>
      </c>
      <c r="AY143" s="132" t="s">
        <v>126</v>
      </c>
      <c r="BK143" s="134">
        <f>BK144</f>
        <v>0</v>
      </c>
    </row>
    <row r="144" spans="2:65" s="1" customFormat="1" ht="16.5" customHeight="1">
      <c r="B144" s="136"/>
      <c r="C144" s="137" t="s">
        <v>217</v>
      </c>
      <c r="D144" s="137" t="s">
        <v>127</v>
      </c>
      <c r="E144" s="138" t="s">
        <v>234</v>
      </c>
      <c r="F144" s="199" t="s">
        <v>480</v>
      </c>
      <c r="G144" s="199"/>
      <c r="H144" s="199"/>
      <c r="I144" s="199"/>
      <c r="J144" s="139" t="s">
        <v>130</v>
      </c>
      <c r="K144" s="140">
        <v>8</v>
      </c>
      <c r="L144" s="226"/>
      <c r="M144" s="226"/>
      <c r="N144" s="226">
        <f>ROUND(L144*K144,2)</f>
        <v>0</v>
      </c>
      <c r="O144" s="226"/>
      <c r="P144" s="226"/>
      <c r="Q144" s="226"/>
      <c r="R144" s="141"/>
      <c r="T144" s="142" t="s">
        <v>5</v>
      </c>
      <c r="U144" s="150" t="s">
        <v>36</v>
      </c>
      <c r="V144" s="151">
        <v>0</v>
      </c>
      <c r="W144" s="151">
        <f>V144*K144</f>
        <v>0</v>
      </c>
      <c r="X144" s="151">
        <v>0</v>
      </c>
      <c r="Y144" s="151">
        <f>X144*K144</f>
        <v>0</v>
      </c>
      <c r="Z144" s="151">
        <v>0</v>
      </c>
      <c r="AA144" s="152">
        <f>Z144*K144</f>
        <v>0</v>
      </c>
      <c r="AR144" s="18" t="s">
        <v>424</v>
      </c>
      <c r="AT144" s="18" t="s">
        <v>127</v>
      </c>
      <c r="AU144" s="18" t="s">
        <v>78</v>
      </c>
      <c r="AY144" s="18" t="s">
        <v>126</v>
      </c>
      <c r="BE144" s="145">
        <f>IF(U144="základná",N144,0)</f>
        <v>0</v>
      </c>
      <c r="BF144" s="145">
        <f>IF(U144="znížená",N144,0)</f>
        <v>0</v>
      </c>
      <c r="BG144" s="145">
        <f>IF(U144="zákl. prenesená",N144,0)</f>
        <v>0</v>
      </c>
      <c r="BH144" s="145">
        <f>IF(U144="zníž. prenesená",N144,0)</f>
        <v>0</v>
      </c>
      <c r="BI144" s="145">
        <f>IF(U144="nulová",N144,0)</f>
        <v>0</v>
      </c>
      <c r="BJ144" s="18" t="s">
        <v>78</v>
      </c>
      <c r="BK144" s="145">
        <f>ROUND(L144*K144,2)</f>
        <v>0</v>
      </c>
      <c r="BL144" s="18" t="s">
        <v>424</v>
      </c>
      <c r="BM144" s="18" t="s">
        <v>472</v>
      </c>
    </row>
    <row r="145" spans="2:18" s="1" customFormat="1" ht="6.95" customHeight="1">
      <c r="B145" s="55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7"/>
    </row>
  </sheetData>
  <mergeCells count="132">
    <mergeCell ref="N125:Q125"/>
    <mergeCell ref="N141:Q141"/>
    <mergeCell ref="N139:Q139"/>
    <mergeCell ref="N140:Q140"/>
    <mergeCell ref="N142:Q142"/>
    <mergeCell ref="N144:Q144"/>
    <mergeCell ref="N138:Q138"/>
    <mergeCell ref="N143:Q143"/>
    <mergeCell ref="L126:M126"/>
    <mergeCell ref="N126:Q126"/>
    <mergeCell ref="L127:M127"/>
    <mergeCell ref="N127:Q127"/>
    <mergeCell ref="N128:Q128"/>
    <mergeCell ref="N129:Q129"/>
    <mergeCell ref="N130:Q130"/>
    <mergeCell ref="N131:Q131"/>
    <mergeCell ref="N132:Q132"/>
    <mergeCell ref="N133:Q133"/>
    <mergeCell ref="N134:Q134"/>
    <mergeCell ref="N135:Q135"/>
    <mergeCell ref="N136:Q136"/>
    <mergeCell ref="N137:Q137"/>
    <mergeCell ref="L137:M137"/>
    <mergeCell ref="L139:M139"/>
    <mergeCell ref="L140:M140"/>
    <mergeCell ref="L141:M141"/>
    <mergeCell ref="L142:M142"/>
    <mergeCell ref="L144:M144"/>
    <mergeCell ref="F120:I120"/>
    <mergeCell ref="F123:I123"/>
    <mergeCell ref="F122:I122"/>
    <mergeCell ref="F121:I121"/>
    <mergeCell ref="F126:I126"/>
    <mergeCell ref="L134:M134"/>
    <mergeCell ref="L131:M131"/>
    <mergeCell ref="L128:M128"/>
    <mergeCell ref="L129:M129"/>
    <mergeCell ref="L130:M130"/>
    <mergeCell ref="L132:M132"/>
    <mergeCell ref="L133:M133"/>
    <mergeCell ref="L135:M135"/>
    <mergeCell ref="L136:M136"/>
    <mergeCell ref="L120:M120"/>
    <mergeCell ref="F136:I136"/>
    <mergeCell ref="F137:I137"/>
    <mergeCell ref="F139:I139"/>
    <mergeCell ref="F140:I140"/>
    <mergeCell ref="F141:I141"/>
    <mergeCell ref="L122:M122"/>
    <mergeCell ref="N122:Q122"/>
    <mergeCell ref="L123:M123"/>
    <mergeCell ref="N123:Q123"/>
    <mergeCell ref="N124:Q124"/>
    <mergeCell ref="F114:I114"/>
    <mergeCell ref="L114:M114"/>
    <mergeCell ref="N114:Q114"/>
    <mergeCell ref="N115:Q115"/>
    <mergeCell ref="N116:Q116"/>
    <mergeCell ref="N117:Q117"/>
    <mergeCell ref="F118:I118"/>
    <mergeCell ref="F119:I119"/>
    <mergeCell ref="L118:M118"/>
    <mergeCell ref="N118:Q118"/>
    <mergeCell ref="L119:M119"/>
    <mergeCell ref="N119:Q119"/>
    <mergeCell ref="L98:Q98"/>
    <mergeCell ref="C104:Q104"/>
    <mergeCell ref="F106:P106"/>
    <mergeCell ref="F107:P107"/>
    <mergeCell ref="M109:P109"/>
    <mergeCell ref="M111:Q111"/>
    <mergeCell ref="M112:Q112"/>
    <mergeCell ref="N120:Q120"/>
    <mergeCell ref="L121:M121"/>
    <mergeCell ref="N121:Q121"/>
    <mergeCell ref="N86:Q86"/>
    <mergeCell ref="N88:Q88"/>
    <mergeCell ref="N89:Q89"/>
    <mergeCell ref="N90:Q90"/>
    <mergeCell ref="N91:Q91"/>
    <mergeCell ref="N92:Q92"/>
    <mergeCell ref="N93:Q93"/>
    <mergeCell ref="N94:Q94"/>
    <mergeCell ref="N96:Q96"/>
    <mergeCell ref="F127:I127"/>
    <mergeCell ref="F128:I128"/>
    <mergeCell ref="F129:I129"/>
    <mergeCell ref="F131:I131"/>
    <mergeCell ref="H1:K1"/>
    <mergeCell ref="S2:AC2"/>
    <mergeCell ref="M27:P27"/>
    <mergeCell ref="M30:P30"/>
    <mergeCell ref="M28:P28"/>
    <mergeCell ref="H32:J32"/>
    <mergeCell ref="M32:P32"/>
    <mergeCell ref="H33:J33"/>
    <mergeCell ref="M33:P33"/>
    <mergeCell ref="M35:P35"/>
    <mergeCell ref="H36:J36"/>
    <mergeCell ref="M36:P36"/>
    <mergeCell ref="L38:P38"/>
    <mergeCell ref="C76:Q76"/>
    <mergeCell ref="F79:P79"/>
    <mergeCell ref="F78:P78"/>
    <mergeCell ref="M81:P81"/>
    <mergeCell ref="M83:Q83"/>
    <mergeCell ref="M84:Q84"/>
    <mergeCell ref="C86:G86"/>
    <mergeCell ref="F132:I132"/>
    <mergeCell ref="F133:I133"/>
    <mergeCell ref="F134:I134"/>
    <mergeCell ref="F135:I135"/>
    <mergeCell ref="F142:I142"/>
    <mergeCell ref="F144:I144"/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H34:J34"/>
    <mergeCell ref="M34:P34"/>
    <mergeCell ref="H35:J35"/>
    <mergeCell ref="F130:I130"/>
  </mergeCells>
  <hyperlinks>
    <hyperlink ref="F1:G1" location="C2" display="1) Krycí list rozpočtu"/>
    <hyperlink ref="H1:K1" location="C86" display="2) Rekapitulácia rozpočtu"/>
    <hyperlink ref="L1" location="C114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10</vt:i4>
      </vt:variant>
    </vt:vector>
  </HeadingPairs>
  <TitlesOfParts>
    <vt:vector size="15" baseType="lpstr">
      <vt:lpstr>Rekapitulácia stavby</vt:lpstr>
      <vt:lpstr>1 - S0 01 Kanalizácia Vet...</vt:lpstr>
      <vt:lpstr>2 - Stavebné práce pre os...</vt:lpstr>
      <vt:lpstr>3 - PS 0101,0102 Strojno- t...</vt:lpstr>
      <vt:lpstr>4 - SO 01.1 NN prípojka k...</vt:lpstr>
      <vt:lpstr>'1 - S0 01 Kanalizácia Vet...'!Názvy_tlače</vt:lpstr>
      <vt:lpstr>'2 - Stavebné práce pre os...'!Názvy_tlače</vt:lpstr>
      <vt:lpstr>'3 - PS 0101,0102 Strojno- t...'!Názvy_tlače</vt:lpstr>
      <vt:lpstr>'4 - SO 01.1 NN prípojka k...'!Názvy_tlače</vt:lpstr>
      <vt:lpstr>'Rekapitulácia stavby'!Názvy_tlače</vt:lpstr>
      <vt:lpstr>'1 - S0 01 Kanalizácia Vet...'!Oblasť_tlače</vt:lpstr>
      <vt:lpstr>'2 - Stavebné práce pre os...'!Oblasť_tlače</vt:lpstr>
      <vt:lpstr>'3 - PS 0101,0102 Strojno- t...'!Oblasť_tlače</vt:lpstr>
      <vt:lpstr>'4 - SO 01.1 NN prípojka k...'!Oblasť_tlače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Dančová Mária</dc:creator>
  <cp:lastModifiedBy>User</cp:lastModifiedBy>
  <dcterms:created xsi:type="dcterms:W3CDTF">2018-10-10T13:21:36Z</dcterms:created>
  <dcterms:modified xsi:type="dcterms:W3CDTF">2018-10-10T20:14:41Z</dcterms:modified>
</cp:coreProperties>
</file>